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75" windowWidth="19140" windowHeight="8280" activeTab="1"/>
  </bookViews>
  <sheets>
    <sheet name="ROI Summary" sheetId="1" r:id="rId1"/>
    <sheet name="ROI Worksheet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K202" i="1"/>
  <c r="L202"/>
  <c r="M202"/>
  <c r="G55" i="2"/>
  <c r="H51"/>
  <c r="O12"/>
  <c r="F40"/>
  <c r="O19"/>
  <c r="C40"/>
  <c r="B40"/>
  <c r="A40"/>
  <c r="G37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L31"/>
  <c r="H26"/>
  <c r="H25"/>
  <c r="H46"/>
  <c r="H24"/>
  <c r="H45"/>
  <c r="H23"/>
  <c r="H44"/>
  <c r="G9"/>
  <c r="H30"/>
  <c r="O9"/>
  <c r="O11"/>
  <c r="D35"/>
  <c r="D40"/>
  <c r="E40"/>
  <c r="H58"/>
  <c r="H53"/>
  <c r="K60"/>
  <c r="O30"/>
  <c r="O18"/>
  <c r="O14"/>
  <c r="H55"/>
  <c r="H48"/>
  <c r="H203" i="1"/>
  <c r="H179"/>
  <c r="O10" i="2"/>
  <c r="O15"/>
  <c r="O20"/>
  <c r="O22"/>
  <c r="O28"/>
  <c r="G40"/>
  <c r="H40"/>
  <c r="O25"/>
  <c r="H60"/>
  <c r="N53"/>
  <c r="G9" i="1"/>
  <c r="E21"/>
  <c r="O31" i="2"/>
  <c r="N47"/>
  <c r="K208" i="1"/>
  <c r="K209"/>
  <c r="K210"/>
  <c r="K211"/>
  <c r="K212"/>
  <c r="K213"/>
  <c r="K214"/>
  <c r="K215"/>
  <c r="K216"/>
  <c r="K217"/>
  <c r="K218"/>
  <c r="K219"/>
  <c r="K220"/>
  <c r="K221"/>
  <c r="K222"/>
  <c r="K223"/>
  <c r="K224"/>
  <c r="K225"/>
  <c r="K226"/>
  <c r="K227"/>
  <c r="K228"/>
  <c r="K229"/>
  <c r="K230"/>
  <c r="K231"/>
  <c r="K232"/>
  <c r="N223"/>
  <c r="N58" i="2"/>
  <c r="H184" i="1"/>
  <c r="O185"/>
  <c r="H204"/>
  <c r="H202"/>
  <c r="O184"/>
  <c r="J209"/>
  <c r="J210"/>
  <c r="H178"/>
  <c r="H201"/>
  <c r="H177"/>
  <c r="O187"/>
  <c r="O181"/>
  <c r="G189"/>
  <c r="M226"/>
  <c r="O192"/>
  <c r="G14"/>
  <c r="O182"/>
  <c r="F25"/>
  <c r="F27"/>
  <c r="F48"/>
  <c r="J211"/>
  <c r="J212"/>
  <c r="J213"/>
  <c r="J214"/>
  <c r="J215"/>
  <c r="J216"/>
  <c r="J217"/>
  <c r="J218"/>
  <c r="J219"/>
  <c r="J220"/>
  <c r="J221"/>
  <c r="J222"/>
  <c r="K233"/>
  <c r="F33"/>
  <c r="J223"/>
  <c r="J224"/>
  <c r="J225"/>
  <c r="J226"/>
  <c r="J227"/>
  <c r="J228"/>
  <c r="J229"/>
  <c r="J230"/>
  <c r="J231"/>
  <c r="J232"/>
  <c r="O183"/>
  <c r="O193"/>
  <c r="H189"/>
  <c r="F44"/>
  <c r="H186"/>
  <c r="H181"/>
  <c r="G187"/>
  <c r="F42"/>
  <c r="O188"/>
  <c r="F31"/>
  <c r="H192"/>
  <c r="O191"/>
  <c r="O195"/>
  <c r="F29"/>
  <c r="F35"/>
  <c r="N226"/>
  <c r="H194"/>
  <c r="F50"/>
  <c r="O226"/>
  <c r="E56"/>
</calcChain>
</file>

<file path=xl/sharedStrings.xml><?xml version="1.0" encoding="utf-8"?>
<sst xmlns="http://schemas.openxmlformats.org/spreadsheetml/2006/main" count="293" uniqueCount="158">
  <si>
    <t>Est. annual</t>
  </si>
  <si>
    <t>MANUAL</t>
  </si>
  <si>
    <t>KW</t>
  </si>
  <si>
    <t># hours</t>
  </si>
  <si>
    <t>cleaning</t>
  </si>
  <si>
    <t>Cleaning</t>
  </si>
  <si>
    <t>electricity</t>
  </si>
  <si>
    <t xml:space="preserve"> Value</t>
  </si>
  <si>
    <t>per day</t>
  </si>
  <si>
    <t xml:space="preserve">Est.% </t>
  </si>
  <si>
    <t>Annual</t>
  </si>
  <si>
    <t>costs</t>
  </si>
  <si>
    <t>&amp; manual</t>
  </si>
  <si>
    <t>in cents</t>
  </si>
  <si>
    <t>sunlight</t>
  </si>
  <si>
    <t>of loss</t>
  </si>
  <si>
    <t>dollar loss</t>
  </si>
  <si>
    <t>power loss</t>
  </si>
  <si>
    <t>cleanings/yr</t>
  </si>
  <si>
    <t xml:space="preserve"> </t>
  </si>
  <si>
    <t>1.  30% tax credit</t>
  </si>
  <si>
    <t>2.  First year cash value of 5yr. Depreciation schedule</t>
  </si>
  <si>
    <t>4.  Minus first year soap cost</t>
  </si>
  <si>
    <t>5.  Minus first year water cost</t>
  </si>
  <si>
    <t>6.  Repairs zero, 2 yr. warranty</t>
  </si>
  <si>
    <t>Total</t>
  </si>
  <si>
    <t>1. Enter number of panels</t>
  </si>
  <si>
    <t>2. Enter DC output of each panel</t>
  </si>
  <si>
    <t>3. Enter Manual Cleaning cost per panel</t>
  </si>
  <si>
    <t>4. Enter number of times per yr. cleaned</t>
  </si>
  <si>
    <t>5. Enter KW value to you in cents/KW</t>
  </si>
  <si>
    <t>6. Enter # of hrs. of sunlight per day</t>
  </si>
  <si>
    <t xml:space="preserve"> year One</t>
  </si>
  <si>
    <t>at 1% inflation</t>
  </si>
  <si>
    <t xml:space="preserve">     Assumes that there is no water usage cost or cost for supplies</t>
  </si>
  <si>
    <t>Lifecycle project costs</t>
  </si>
  <si>
    <t>1. Estimated filter costs per year for R.O. filters</t>
  </si>
  <si>
    <t>2. Estimate cost of soap concentrate</t>
  </si>
  <si>
    <t>Lifecycle project cost or return</t>
  </si>
  <si>
    <t xml:space="preserve">    water pressure, volume and the need for additional materials such as </t>
  </si>
  <si>
    <t>First year Loss with Manual Cleaning</t>
  </si>
  <si>
    <t>3. Value of Lost Power</t>
  </si>
  <si>
    <t>1. Tax deduction cash value</t>
  </si>
  <si>
    <t>8.  Enter Tax Rate Percentage</t>
  </si>
  <si>
    <t>Tax rate percentage</t>
  </si>
  <si>
    <t>4. Cost of water estimated</t>
  </si>
  <si>
    <t>An exact Heliotex bid price can be inserted here</t>
  </si>
  <si>
    <t xml:space="preserve">       Enter 1 plus two digit</t>
  </si>
  <si>
    <t xml:space="preserve">       estimated inflation rate</t>
  </si>
  <si>
    <t>3.  Cash value of electricity at estimated loss value (E14)</t>
  </si>
  <si>
    <t xml:space="preserve">   water pressure, volume and the need for additional materials such as </t>
  </si>
  <si>
    <t>9. Enter local water cost per acre foot</t>
  </si>
  <si>
    <r>
      <rPr>
        <b/>
        <sz val="12"/>
        <color indexed="8"/>
        <rFont val="Calibri"/>
        <family val="2"/>
      </rPr>
      <t xml:space="preserve"> </t>
    </r>
    <r>
      <rPr>
        <b/>
        <u/>
        <sz val="12"/>
        <color indexed="8"/>
        <rFont val="Calibri"/>
        <family val="2"/>
      </rPr>
      <t>Systems size in watts</t>
    </r>
  </si>
  <si>
    <t xml:space="preserve"> in lieu of an estimated cost per watt formula</t>
  </si>
  <si>
    <t>1. R.O. filters average about $450 per year for every 5,000 panels</t>
  </si>
  <si>
    <t xml:space="preserve">    commercial checklist</t>
  </si>
  <si>
    <t xml:space="preserve">7. Enter the estimated AVERAGE power </t>
  </si>
  <si>
    <t xml:space="preserve">loss between cleaning cycles </t>
  </si>
  <si>
    <t>[Tax rate percentage from E18]</t>
  </si>
  <si>
    <t xml:space="preserve">Cash value of annual deductions for manual cleaning. </t>
  </si>
  <si>
    <t>3. Estimated shipping costs.</t>
  </si>
  <si>
    <t>4. Estimated system cost.  This figure will vary depending on the site, layout,</t>
  </si>
  <si>
    <t>5. Cost of water estimated</t>
  </si>
  <si>
    <t>6. Add NPV estimate of accelerated return on investment</t>
  </si>
  <si>
    <t>10.  Add any additional benefits here ________________________</t>
  </si>
  <si>
    <t>11. 25 Yr. value of Electricity from figures entered above</t>
  </si>
  <si>
    <t>8. Remaining 70% into 5 yr. acc. Deprec. Sch. or 14% per yr (new systems  only)</t>
  </si>
  <si>
    <t>7. 30% Tax credit (For new systems only)</t>
  </si>
  <si>
    <t xml:space="preserve">    Note:  Sometimes water rates are show as Centum Cubic Feet (CCF) which is a standard unit of </t>
  </si>
  <si>
    <t xml:space="preserve">               measure for industrial consumption.  A CCF = 748 gallons.     An acre foot = 435.63 CCF's</t>
  </si>
  <si>
    <t>as a two place decimal, example .10</t>
  </si>
  <si>
    <t xml:space="preserve">     systems of 1 MW or larger. </t>
  </si>
  <si>
    <t>9. Deduct any additional costs _______________________________</t>
  </si>
  <si>
    <t>1. Estimated filter costs per year for  filters</t>
  </si>
  <si>
    <t xml:space="preserve">    systems of 1 MW or larger. </t>
  </si>
  <si>
    <t>7. Minus first year filter replacement cost at yr. end</t>
  </si>
  <si>
    <t>10.  Enter project lifecycle in years</t>
  </si>
  <si>
    <t>Estimated Heliotex Costs for Project Lifecycle</t>
  </si>
  <si>
    <t>Proj. lifecycle</t>
  </si>
  <si>
    <t>Project</t>
  </si>
  <si>
    <t>Lifecycle</t>
  </si>
  <si>
    <t>Total project</t>
  </si>
  <si>
    <t>lifecycle</t>
  </si>
  <si>
    <t>Cost of manual cleaning overproject lifecycle with plus annual inflation</t>
  </si>
  <si>
    <t>Value of electricity lost over project lifecycle</t>
  </si>
  <si>
    <t>Project Lifecycle Manual Cleaning</t>
  </si>
  <si>
    <t>for extra years and the total will automatically change.</t>
  </si>
  <si>
    <t xml:space="preserve">    per week,  times the number of weeks per year times [52], times years in project lifecycle, times</t>
  </si>
  <si>
    <t xml:space="preserve">     325851.429 gallons per acre foot, times the cost of an acre foot of water at the array site.</t>
  </si>
  <si>
    <t xml:space="preserve">    tanks, pumps etc.  Average is 6 to 11 cents per watt DC for commercial</t>
  </si>
  <si>
    <t>at 35% tax rate</t>
  </si>
  <si>
    <t>enter corporate tax rate here</t>
  </si>
  <si>
    <t>costs for labor only with annual inflation</t>
  </si>
  <si>
    <t>Add any additional benefits here _____________</t>
  </si>
  <si>
    <t xml:space="preserve">For example, if the project is only 20 years, delete the </t>
  </si>
  <si>
    <t xml:space="preserve"> amounts in cells K80 through K84</t>
  </si>
  <si>
    <t>Values in boxes can be changed</t>
  </si>
  <si>
    <t xml:space="preserve"> and  will be reflected</t>
  </si>
  <si>
    <t xml:space="preserve"> throughout  spreadsheet</t>
  </si>
  <si>
    <t>Return on Investment Worksheet for New Systems</t>
  </si>
  <si>
    <r>
      <t xml:space="preserve">5. </t>
    </r>
    <r>
      <rPr>
        <b/>
        <u/>
        <sz val="9"/>
        <color indexed="8"/>
        <rFont val="Calibri"/>
        <family val="2"/>
      </rPr>
      <t>Estimated</t>
    </r>
    <r>
      <rPr>
        <b/>
        <sz val="9"/>
        <color indexed="8"/>
        <rFont val="Calibri"/>
        <family val="2"/>
      </rPr>
      <t xml:space="preserve"> system cost.  This figure will vary depending on the site, layout,</t>
    </r>
  </si>
  <si>
    <r>
      <rPr>
        <b/>
        <u/>
        <sz val="9"/>
        <rFont val="Arial"/>
        <family val="2"/>
      </rPr>
      <t>costs</t>
    </r>
    <r>
      <rPr>
        <b/>
        <sz val="9"/>
        <rFont val="Arial"/>
        <family val="2"/>
      </rPr>
      <t xml:space="preserve"> for</t>
    </r>
  </si>
  <si>
    <t xml:space="preserve">        System Size in K.W.s</t>
  </si>
  <si>
    <r>
      <rPr>
        <b/>
        <sz val="12"/>
        <color indexed="8"/>
        <rFont val="Calibri"/>
        <family val="2"/>
      </rPr>
      <t xml:space="preserve">        </t>
    </r>
    <r>
      <rPr>
        <b/>
        <u/>
        <sz val="12"/>
        <color indexed="8"/>
        <rFont val="Calibri"/>
        <family val="2"/>
      </rPr>
      <t>Evaluating Heliotex Automatic Solar Panel System R.O.I. over project lifetime</t>
    </r>
  </si>
  <si>
    <r>
      <rPr>
        <b/>
        <sz val="9"/>
        <color indexed="8"/>
        <rFont val="Calibri"/>
        <family val="2"/>
      </rPr>
      <t xml:space="preserve">          </t>
    </r>
    <r>
      <rPr>
        <b/>
        <u/>
        <sz val="9"/>
        <color indexed="8"/>
        <rFont val="Calibri"/>
        <family val="2"/>
      </rPr>
      <t>First year Gain on investment with a Heliotex Automatic Solar Panel Cleaning System</t>
    </r>
  </si>
  <si>
    <t>Contrasting First Year Gain or Loss Heliotex versus manual cleaning</t>
  </si>
  <si>
    <r>
      <t xml:space="preserve">              </t>
    </r>
    <r>
      <rPr>
        <b/>
        <u/>
        <sz val="12"/>
        <color indexed="8"/>
        <rFont val="Calibri"/>
        <family val="2"/>
      </rPr>
      <t xml:space="preserve"> </t>
    </r>
    <r>
      <rPr>
        <b/>
        <sz val="12"/>
        <color indexed="8"/>
        <rFont val="Calibri"/>
        <family val="2"/>
      </rPr>
      <t>Evaluating Manual Cleaning Return over project lifecycle</t>
    </r>
  </si>
  <si>
    <t xml:space="preserve">Note: For project lifecycles less than 25 yrs, delete cells </t>
  </si>
  <si>
    <t xml:space="preserve">       inflation rate</t>
  </si>
  <si>
    <t>The Project Lifetime Opportunity Cost</t>
  </si>
  <si>
    <t xml:space="preserve">if the Heliotex Automatic Solar Panel </t>
  </si>
  <si>
    <t>Cleaning System is selected</t>
  </si>
  <si>
    <t>4. Heliotex can refine system cost with a set of PDF plans and a completed</t>
  </si>
  <si>
    <t xml:space="preserve">           Evaluating Manual Cleaning Costs</t>
  </si>
  <si>
    <t>Enter estimated annual</t>
  </si>
  <si>
    <t>(delete if not available)</t>
  </si>
  <si>
    <t>2. Manual Cleaning labor cost</t>
  </si>
  <si>
    <t>Deduct any additional costs here such as vehicles or equipment</t>
  </si>
  <si>
    <t xml:space="preserve">       if Manual cleaning is selected</t>
  </si>
  <si>
    <t xml:space="preserve">boxes, the spreadsheet will automatically change the values in the other boxes.  Only change the </t>
  </si>
  <si>
    <t>values in the blue boxes.  If you have any difficulty or wish to discuss the worksheet, please contact</t>
  </si>
  <si>
    <t>Use the blue boxes to add values for your specific project.  When you enter the values into the blue</t>
  </si>
  <si>
    <t xml:space="preserve">     Divide the # of panels by 50, times 7.5 gallons, times the cost per gallon, times yrs. in project lifecycle</t>
  </si>
  <si>
    <t>2.  For Soap Concentrate costs:</t>
  </si>
  <si>
    <t xml:space="preserve">  Notes</t>
  </si>
  <si>
    <t xml:space="preserve">3.  For water consumption: Equals number of panels/number of panels hit with one nozzle, times the number of minutes </t>
  </si>
  <si>
    <t>Heliotex at 760-837-0390.</t>
  </si>
  <si>
    <t xml:space="preserve">     tanks, pumps etc.  Average is 6 to 11 cents per watt DC for commercial</t>
  </si>
  <si>
    <t>3. Estimate shipping costs in per 275 gallon tote</t>
  </si>
  <si>
    <t>6.  If there is no accelerated depreciation available in your country, this can be deleted (cell H55)</t>
  </si>
  <si>
    <t>5.  Shipping costs for project lifetime can be entered if known or estimated in lieu of formula (enter in cell H46)</t>
  </si>
  <si>
    <t>4. Water, equipment and supply costs</t>
  </si>
  <si>
    <t xml:space="preserve">     (For overseas customers, 1000:1 concentrates can be shipped and diluted with R.O. water at your location to reduce )</t>
  </si>
  <si>
    <t xml:space="preserve">     shipping costs per panel over the lifetime of the project.  Normal concentrate is 200:1</t>
  </si>
  <si>
    <t>7. Enter manual cleaning costs for water, equipment such as trucks, brushes, poles, squeeges etc. in Cell O21</t>
  </si>
  <si>
    <t xml:space="preserve">   if applicable.</t>
  </si>
  <si>
    <r>
      <rPr>
        <b/>
        <i/>
        <sz val="12"/>
        <rFont val="Arial"/>
        <family val="2"/>
      </rPr>
      <t xml:space="preserve">            </t>
    </r>
    <r>
      <rPr>
        <b/>
        <i/>
        <u/>
        <sz val="12"/>
        <rFont val="Arial"/>
        <family val="2"/>
      </rPr>
      <t>Enter your values in the boxes</t>
    </r>
  </si>
  <si>
    <r>
      <t xml:space="preserve">       </t>
    </r>
    <r>
      <rPr>
        <b/>
        <u/>
        <sz val="12"/>
        <color indexed="8"/>
        <rFont val="Calibri"/>
        <family val="2"/>
      </rPr>
      <t xml:space="preserve"> </t>
    </r>
    <r>
      <rPr>
        <b/>
        <sz val="12"/>
        <color indexed="8"/>
        <rFont val="Calibri"/>
        <family val="2"/>
      </rPr>
      <t>Evaluating Manual Cleaning Return over project lifecycle</t>
    </r>
  </si>
  <si>
    <t>Lifecycle project return</t>
  </si>
  <si>
    <t xml:space="preserve">                Estimated cost or bid</t>
  </si>
  <si>
    <t>Annual electric dollar loss</t>
  </si>
  <si>
    <t>Project Lifecycle Power Loss</t>
  </si>
  <si>
    <t>Total of costs</t>
  </si>
  <si>
    <t>tax savings from depreciation</t>
  </si>
  <si>
    <t>25 yr. value of electricity saved</t>
  </si>
  <si>
    <t>30 % tax credit</t>
  </si>
  <si>
    <t>tax credit is eliminated,</t>
  </si>
  <si>
    <t xml:space="preserve">adjust the formula in cell </t>
  </si>
  <si>
    <t>(at 35% tax rate, if the 30%</t>
  </si>
  <si>
    <t>O9 to H30 divided by 5)</t>
  </si>
  <si>
    <t>The Project Lifetime Cleaning Costs</t>
  </si>
  <si>
    <t>The Project Lifetime Gain</t>
  </si>
  <si>
    <t>Opportunity Cost for Manual Cleaning Option</t>
  </si>
  <si>
    <t>estimating a 12 percent loss here</t>
  </si>
  <si>
    <t>Cost of consumables plus system cost</t>
  </si>
  <si>
    <t>6.  Repairs zero, 1 yr. warranty</t>
  </si>
  <si>
    <t xml:space="preserve">     At 10 cents per watt</t>
  </si>
  <si>
    <r>
      <rPr>
        <b/>
        <i/>
        <sz val="16"/>
        <rFont val="Calibri"/>
        <family val="2"/>
      </rPr>
      <t xml:space="preserve">  </t>
    </r>
    <r>
      <rPr>
        <b/>
        <i/>
        <u/>
        <sz val="16"/>
        <rFont val="Calibri"/>
        <family val="2"/>
      </rPr>
      <t xml:space="preserve"> Estimated Return on Investment Summary for </t>
    </r>
  </si>
</sst>
</file>

<file path=xl/styles.xml><?xml version="1.0" encoding="utf-8"?>
<styleSheet xmlns="http://schemas.openxmlformats.org/spreadsheetml/2006/main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&quot;$&quot;* #,##0_);_(&quot;$&quot;* \(#,##0\);_(&quot;$&quot;* &quot;-&quot;??_);_(@_)"/>
    <numFmt numFmtId="166" formatCode="_(* #,##0_);_(* \(#,##0\);_(* &quot;-&quot;??_);_(@_)"/>
  </numFmts>
  <fonts count="66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i/>
      <u/>
      <sz val="16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b/>
      <u/>
      <sz val="10"/>
      <name val="Arial"/>
      <family val="2"/>
    </font>
    <font>
      <b/>
      <u/>
      <sz val="12"/>
      <name val="Arial"/>
      <family val="2"/>
    </font>
    <font>
      <b/>
      <u val="singleAccounting"/>
      <sz val="10"/>
      <name val="Arial"/>
      <family val="2"/>
    </font>
    <font>
      <u/>
      <sz val="12"/>
      <name val="Arial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sz val="12"/>
      <color indexed="8"/>
      <name val="Calibri"/>
      <family val="2"/>
    </font>
    <font>
      <b/>
      <u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1"/>
      <name val="Arial"/>
      <family val="2"/>
    </font>
    <font>
      <u val="singleAccounting"/>
      <sz val="11"/>
      <color indexed="8"/>
      <name val="Calibri"/>
      <family val="2"/>
    </font>
    <font>
      <b/>
      <u/>
      <sz val="14"/>
      <color indexed="8"/>
      <name val="Calibri"/>
      <family val="2"/>
    </font>
    <font>
      <b/>
      <sz val="14"/>
      <name val="Calibri"/>
      <family val="2"/>
    </font>
    <font>
      <b/>
      <u/>
      <sz val="14"/>
      <name val="Calibri"/>
      <family val="2"/>
    </font>
    <font>
      <u/>
      <sz val="14"/>
      <color indexed="8"/>
      <name val="Calibri"/>
      <family val="2"/>
    </font>
    <font>
      <b/>
      <u val="singleAccounting"/>
      <sz val="11"/>
      <color indexed="8"/>
      <name val="Calibri"/>
      <family val="2"/>
    </font>
    <font>
      <b/>
      <u/>
      <sz val="14"/>
      <name val="Arial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b/>
      <sz val="10"/>
      <color indexed="10"/>
      <name val="Arial"/>
      <family val="2"/>
    </font>
    <font>
      <u/>
      <sz val="11"/>
      <color indexed="8"/>
      <name val="Calibri"/>
      <family val="2"/>
    </font>
    <font>
      <sz val="6.85"/>
      <color indexed="8"/>
      <name val="Verdana"/>
      <family val="2"/>
    </font>
    <font>
      <b/>
      <sz val="18"/>
      <color indexed="8"/>
      <name val="Verdana"/>
      <family val="2"/>
    </font>
    <font>
      <sz val="11"/>
      <color indexed="29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u/>
      <sz val="9"/>
      <color indexed="8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b/>
      <i/>
      <sz val="16"/>
      <color indexed="8"/>
      <name val="Calibri"/>
      <family val="2"/>
    </font>
    <font>
      <b/>
      <i/>
      <u/>
      <sz val="12"/>
      <name val="Arial"/>
      <family val="2"/>
    </font>
    <font>
      <sz val="12"/>
      <color indexed="8"/>
      <name val="Calibri"/>
      <family val="2"/>
    </font>
    <font>
      <b/>
      <u/>
      <sz val="10"/>
      <color indexed="8"/>
      <name val="Calibri"/>
      <family val="2"/>
    </font>
    <font>
      <b/>
      <i/>
      <u/>
      <sz val="9"/>
      <name val="Calibri"/>
      <family val="2"/>
    </font>
    <font>
      <b/>
      <sz val="9"/>
      <name val="Calibri"/>
      <family val="2"/>
    </font>
    <font>
      <b/>
      <u/>
      <sz val="12"/>
      <color indexed="29"/>
      <name val="Arial"/>
      <family val="2"/>
    </font>
    <font>
      <sz val="12"/>
      <color indexed="29"/>
      <name val="Calibri"/>
      <family val="2"/>
    </font>
    <font>
      <b/>
      <sz val="9"/>
      <name val="Arial"/>
      <family val="2"/>
    </font>
    <font>
      <b/>
      <i/>
      <sz val="9"/>
      <name val="Arial"/>
      <family val="2"/>
    </font>
    <font>
      <b/>
      <u/>
      <sz val="9"/>
      <name val="Arial"/>
      <family val="2"/>
    </font>
    <font>
      <b/>
      <i/>
      <u/>
      <sz val="9"/>
      <name val="Arial"/>
      <family val="2"/>
    </font>
    <font>
      <b/>
      <sz val="12"/>
      <name val="Arial"/>
      <family val="2"/>
    </font>
    <font>
      <b/>
      <u val="singleAccounting"/>
      <sz val="9"/>
      <color indexed="8"/>
      <name val="Calibri"/>
      <family val="2"/>
    </font>
    <font>
      <sz val="9"/>
      <name val="Calibri"/>
      <family val="2"/>
    </font>
    <font>
      <b/>
      <u val="singleAccounting"/>
      <sz val="9"/>
      <name val="Calibri"/>
      <family val="2"/>
    </font>
    <font>
      <b/>
      <sz val="9"/>
      <color indexed="10"/>
      <name val="Calibri"/>
      <family val="2"/>
    </font>
    <font>
      <sz val="9"/>
      <color indexed="10"/>
      <name val="Calibri"/>
      <family val="2"/>
    </font>
    <font>
      <b/>
      <i/>
      <sz val="12"/>
      <name val="Arial"/>
      <family val="2"/>
    </font>
    <font>
      <b/>
      <i/>
      <u/>
      <sz val="12"/>
      <color indexed="8"/>
      <name val="Calibri"/>
      <family val="2"/>
    </font>
    <font>
      <b/>
      <i/>
      <u/>
      <sz val="16"/>
      <name val="Calibri"/>
      <family val="2"/>
    </font>
    <font>
      <b/>
      <i/>
      <sz val="10"/>
      <color indexed="8"/>
      <name val="Calibri"/>
      <family val="2"/>
    </font>
    <font>
      <b/>
      <i/>
      <u/>
      <sz val="14"/>
      <name val="Calibri"/>
      <family val="2"/>
    </font>
    <font>
      <b/>
      <i/>
      <sz val="14"/>
      <color indexed="8"/>
      <name val="Calibri"/>
      <family val="2"/>
    </font>
    <font>
      <b/>
      <i/>
      <u/>
      <sz val="9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16"/>
      <name val="Calibri"/>
      <family val="2"/>
    </font>
    <font>
      <u/>
      <sz val="11"/>
      <color theme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5" fillId="0" borderId="0" applyNumberFormat="0" applyFill="0" applyBorder="0" applyAlignment="0" applyProtection="0"/>
  </cellStyleXfs>
  <cellXfs count="342">
    <xf numFmtId="0" fontId="0" fillId="0" borderId="0" xfId="0"/>
    <xf numFmtId="0" fontId="0" fillId="0" borderId="0" xfId="0" applyBorder="1"/>
    <xf numFmtId="0" fontId="3" fillId="0" borderId="0" xfId="0" applyFont="1" applyBorder="1"/>
    <xf numFmtId="0" fontId="4" fillId="0" borderId="0" xfId="0" applyFont="1" applyBorder="1"/>
    <xf numFmtId="0" fontId="6" fillId="0" borderId="0" xfId="0" applyFont="1" applyBorder="1"/>
    <xf numFmtId="44" fontId="0" fillId="0" borderId="0" xfId="2" applyFont="1" applyBorder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44" fontId="0" fillId="0" borderId="0" xfId="2" applyFont="1" applyAlignment="1">
      <alignment horizontal="center"/>
    </xf>
    <xf numFmtId="44" fontId="0" fillId="0" borderId="0" xfId="2" applyFont="1"/>
    <xf numFmtId="0" fontId="3" fillId="0" borderId="0" xfId="0" applyFont="1"/>
    <xf numFmtId="0" fontId="6" fillId="0" borderId="0" xfId="0" applyFont="1"/>
    <xf numFmtId="0" fontId="6" fillId="0" borderId="0" xfId="0" applyFont="1" applyAlignment="1">
      <alignment horizontal="center"/>
    </xf>
    <xf numFmtId="0" fontId="0" fillId="0" borderId="0" xfId="0" applyAlignment="1"/>
    <xf numFmtId="0" fontId="3" fillId="0" borderId="0" xfId="0" applyFont="1" applyAlignment="1"/>
    <xf numFmtId="44" fontId="8" fillId="0" borderId="0" xfId="0" applyNumberFormat="1" applyFont="1" applyAlignment="1">
      <alignment horizontal="center"/>
    </xf>
    <xf numFmtId="0" fontId="7" fillId="0" borderId="0" xfId="0" applyFont="1" applyAlignment="1"/>
    <xf numFmtId="0" fontId="9" fillId="0" borderId="0" xfId="0" applyFont="1" applyAlignment="1"/>
    <xf numFmtId="0" fontId="5" fillId="0" borderId="0" xfId="0" applyFont="1" applyAlignment="1">
      <alignment horizontal="center"/>
    </xf>
    <xf numFmtId="0" fontId="11" fillId="0" borderId="0" xfId="0" applyFont="1" applyBorder="1"/>
    <xf numFmtId="44" fontId="12" fillId="0" borderId="0" xfId="0" applyNumberFormat="1" applyFont="1" applyBorder="1"/>
    <xf numFmtId="165" fontId="0" fillId="0" borderId="0" xfId="2" applyNumberFormat="1" applyFont="1" applyBorder="1" applyAlignment="1">
      <alignment horizontal="center"/>
    </xf>
    <xf numFmtId="165" fontId="0" fillId="0" borderId="0" xfId="2" applyNumberFormat="1" applyFont="1" applyBorder="1"/>
    <xf numFmtId="165" fontId="3" fillId="0" borderId="0" xfId="2" applyNumberFormat="1" applyFont="1" applyAlignment="1">
      <alignment horizontal="center"/>
    </xf>
    <xf numFmtId="0" fontId="4" fillId="0" borderId="0" xfId="0" applyFont="1" applyFill="1" applyBorder="1"/>
    <xf numFmtId="165" fontId="16" fillId="0" borderId="0" xfId="0" applyNumberFormat="1" applyFont="1"/>
    <xf numFmtId="0" fontId="10" fillId="0" borderId="0" xfId="0" applyFont="1"/>
    <xf numFmtId="165" fontId="10" fillId="0" borderId="0" xfId="0" applyNumberFormat="1" applyFont="1"/>
    <xf numFmtId="0" fontId="12" fillId="0" borderId="0" xfId="0" applyFont="1" applyBorder="1"/>
    <xf numFmtId="0" fontId="14" fillId="0" borderId="0" xfId="0" applyFont="1"/>
    <xf numFmtId="0" fontId="17" fillId="0" borderId="0" xfId="0" applyFont="1"/>
    <xf numFmtId="0" fontId="18" fillId="0" borderId="0" xfId="0" applyFont="1"/>
    <xf numFmtId="0" fontId="11" fillId="0" borderId="0" xfId="0" applyFont="1"/>
    <xf numFmtId="44" fontId="11" fillId="0" borderId="0" xfId="2" applyFont="1"/>
    <xf numFmtId="0" fontId="19" fillId="0" borderId="0" xfId="0" applyFont="1"/>
    <xf numFmtId="0" fontId="20" fillId="0" borderId="0" xfId="0" applyFont="1"/>
    <xf numFmtId="0" fontId="22" fillId="0" borderId="0" xfId="0" applyFont="1" applyBorder="1"/>
    <xf numFmtId="0" fontId="10" fillId="0" borderId="0" xfId="0" applyFont="1" applyBorder="1"/>
    <xf numFmtId="44" fontId="0" fillId="0" borderId="0" xfId="0" applyNumberFormat="1"/>
    <xf numFmtId="0" fontId="23" fillId="0" borderId="0" xfId="0" applyFont="1"/>
    <xf numFmtId="0" fontId="24" fillId="0" borderId="0" xfId="0" applyFont="1" applyAlignment="1">
      <alignment horizontal="center"/>
    </xf>
    <xf numFmtId="0" fontId="25" fillId="0" borderId="0" xfId="0" applyFont="1"/>
    <xf numFmtId="0" fontId="23" fillId="0" borderId="0" xfId="0" applyFont="1" applyBorder="1"/>
    <xf numFmtId="0" fontId="26" fillId="0" borderId="0" xfId="0" applyFont="1" applyBorder="1"/>
    <xf numFmtId="44" fontId="0" fillId="0" borderId="0" xfId="0" applyNumberFormat="1" applyBorder="1"/>
    <xf numFmtId="44" fontId="23" fillId="0" borderId="0" xfId="2" applyFont="1" applyAlignment="1">
      <alignment horizontal="center"/>
    </xf>
    <xf numFmtId="0" fontId="27" fillId="0" borderId="0" xfId="0" applyFont="1" applyFill="1" applyBorder="1"/>
    <xf numFmtId="44" fontId="25" fillId="0" borderId="0" xfId="2" quotePrefix="1" applyFont="1"/>
    <xf numFmtId="44" fontId="3" fillId="0" borderId="0" xfId="2" applyNumberFormat="1" applyFont="1" applyBorder="1" applyAlignment="1">
      <alignment horizontal="center"/>
    </xf>
    <xf numFmtId="0" fontId="0" fillId="0" borderId="0" xfId="0" applyAlignment="1">
      <alignment horizontal="left"/>
    </xf>
    <xf numFmtId="44" fontId="0" fillId="0" borderId="0" xfId="2" applyFont="1" applyAlignment="1">
      <alignment horizontal="left"/>
    </xf>
    <xf numFmtId="44" fontId="0" fillId="0" borderId="0" xfId="0" applyNumberFormat="1" applyFont="1" applyBorder="1"/>
    <xf numFmtId="0" fontId="24" fillId="0" borderId="0" xfId="0" applyFont="1" applyBorder="1"/>
    <xf numFmtId="44" fontId="3" fillId="0" borderId="0" xfId="0" applyNumberFormat="1" applyFont="1" applyBorder="1" applyAlignment="1">
      <alignment horizontal="center"/>
    </xf>
    <xf numFmtId="165" fontId="16" fillId="0" borderId="0" xfId="2" applyNumberFormat="1" applyFont="1" applyBorder="1"/>
    <xf numFmtId="165" fontId="21" fillId="0" borderId="0" xfId="2" applyNumberFormat="1" applyFont="1" applyBorder="1"/>
    <xf numFmtId="44" fontId="15" fillId="0" borderId="0" xfId="0" applyNumberFormat="1" applyFont="1" applyBorder="1" applyAlignment="1">
      <alignment horizontal="center"/>
    </xf>
    <xf numFmtId="0" fontId="0" fillId="0" borderId="0" xfId="0" applyBorder="1" applyAlignment="1"/>
    <xf numFmtId="0" fontId="24" fillId="0" borderId="0" xfId="0" applyFont="1" applyFill="1" applyBorder="1"/>
    <xf numFmtId="0" fontId="14" fillId="0" borderId="0" xfId="0" applyFont="1" applyBorder="1"/>
    <xf numFmtId="0" fontId="0" fillId="0" borderId="0" xfId="0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65" fillId="0" borderId="0" xfId="3"/>
    <xf numFmtId="0" fontId="28" fillId="0" borderId="0" xfId="0" applyFont="1" applyBorder="1"/>
    <xf numFmtId="0" fontId="0" fillId="0" borderId="0" xfId="0" applyFont="1" applyBorder="1"/>
    <xf numFmtId="0" fontId="33" fillId="0" borderId="0" xfId="0" applyFont="1" applyBorder="1"/>
    <xf numFmtId="0" fontId="33" fillId="0" borderId="0" xfId="0" applyFont="1"/>
    <xf numFmtId="0" fontId="34" fillId="0" borderId="0" xfId="0" applyFont="1"/>
    <xf numFmtId="0" fontId="36" fillId="0" borderId="0" xfId="0" applyFont="1"/>
    <xf numFmtId="0" fontId="34" fillId="0" borderId="0" xfId="0" applyFont="1" applyBorder="1" applyAlignment="1">
      <alignment horizontal="center" vertical="center"/>
    </xf>
    <xf numFmtId="44" fontId="54" fillId="0" borderId="0" xfId="0" applyNumberFormat="1" applyFont="1" applyBorder="1"/>
    <xf numFmtId="0" fontId="54" fillId="0" borderId="0" xfId="0" applyFont="1" applyBorder="1"/>
    <xf numFmtId="0" fontId="43" fillId="0" borderId="0" xfId="0" applyFont="1" applyBorder="1" applyAlignment="1">
      <alignment vertical="center"/>
    </xf>
    <xf numFmtId="44" fontId="53" fillId="0" borderId="0" xfId="2" applyFont="1" applyBorder="1" applyAlignment="1">
      <alignment horizontal="center" vertical="center"/>
    </xf>
    <xf numFmtId="0" fontId="43" fillId="2" borderId="1" xfId="0" applyFont="1" applyFill="1" applyBorder="1" applyAlignment="1">
      <alignment horizontal="center" vertical="center"/>
    </xf>
    <xf numFmtId="0" fontId="34" fillId="0" borderId="0" xfId="0" applyFont="1" applyAlignment="1">
      <alignment vertical="center"/>
    </xf>
    <xf numFmtId="2" fontId="43" fillId="2" borderId="1" xfId="0" applyNumberFormat="1" applyFont="1" applyFill="1" applyBorder="1" applyAlignment="1">
      <alignment horizontal="center" vertical="center"/>
    </xf>
    <xf numFmtId="44" fontId="43" fillId="2" borderId="1" xfId="2" applyFont="1" applyFill="1" applyBorder="1" applyAlignment="1">
      <alignment vertical="center"/>
    </xf>
    <xf numFmtId="0" fontId="34" fillId="2" borderId="1" xfId="0" applyFont="1" applyFill="1" applyBorder="1" applyAlignment="1">
      <alignment horizontal="center" vertical="center"/>
    </xf>
    <xf numFmtId="0" fontId="34" fillId="0" borderId="2" xfId="0" applyFont="1" applyBorder="1" applyAlignment="1">
      <alignment horizontal="center" vertical="center"/>
    </xf>
    <xf numFmtId="0" fontId="34" fillId="0" borderId="3" xfId="0" applyFont="1" applyBorder="1" applyAlignment="1">
      <alignment horizontal="center" vertical="center"/>
    </xf>
    <xf numFmtId="0" fontId="46" fillId="0" borderId="3" xfId="0" applyFont="1" applyBorder="1" applyAlignment="1">
      <alignment horizontal="center" vertical="center"/>
    </xf>
    <xf numFmtId="165" fontId="34" fillId="0" borderId="3" xfId="2" applyNumberFormat="1" applyFont="1" applyBorder="1" applyAlignment="1">
      <alignment horizontal="center" vertical="center"/>
    </xf>
    <xf numFmtId="165" fontId="36" fillId="3" borderId="4" xfId="2" applyNumberFormat="1" applyFont="1" applyFill="1" applyBorder="1" applyAlignment="1">
      <alignment vertical="center"/>
    </xf>
    <xf numFmtId="44" fontId="34" fillId="0" borderId="0" xfId="2" applyNumberFormat="1" applyFont="1" applyBorder="1" applyAlignment="1">
      <alignment horizontal="center" vertical="center"/>
    </xf>
    <xf numFmtId="44" fontId="34" fillId="0" borderId="0" xfId="0" applyNumberFormat="1" applyFont="1" applyBorder="1" applyAlignment="1">
      <alignment vertical="center"/>
    </xf>
    <xf numFmtId="44" fontId="34" fillId="0" borderId="0" xfId="2" applyFont="1" applyBorder="1" applyAlignment="1">
      <alignment vertical="center"/>
    </xf>
    <xf numFmtId="165" fontId="43" fillId="0" borderId="0" xfId="2" applyNumberFormat="1" applyFont="1" applyBorder="1" applyAlignment="1">
      <alignment horizontal="center" vertical="center"/>
    </xf>
    <xf numFmtId="165" fontId="43" fillId="0" borderId="0" xfId="2" quotePrefix="1" applyNumberFormat="1" applyFont="1" applyBorder="1" applyAlignment="1">
      <alignment vertical="center"/>
    </xf>
    <xf numFmtId="165" fontId="43" fillId="0" borderId="0" xfId="0" applyNumberFormat="1" applyFont="1" applyBorder="1" applyAlignment="1">
      <alignment horizontal="center" vertical="center"/>
    </xf>
    <xf numFmtId="44" fontId="43" fillId="0" borderId="0" xfId="2" applyNumberFormat="1" applyFont="1" applyBorder="1" applyAlignment="1">
      <alignment horizontal="center" vertical="center"/>
    </xf>
    <xf numFmtId="44" fontId="43" fillId="0" borderId="0" xfId="2" quotePrefix="1" applyNumberFormat="1" applyFont="1" applyAlignment="1">
      <alignment horizontal="center" vertical="center"/>
    </xf>
    <xf numFmtId="44" fontId="43" fillId="0" borderId="0" xfId="2" applyFont="1" applyBorder="1" applyAlignment="1">
      <alignment horizontal="center" vertical="center"/>
    </xf>
    <xf numFmtId="165" fontId="43" fillId="3" borderId="5" xfId="2" applyNumberFormat="1" applyFont="1" applyFill="1" applyBorder="1" applyAlignment="1">
      <alignment horizontal="center" vertical="center"/>
    </xf>
    <xf numFmtId="165" fontId="34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44" fontId="34" fillId="4" borderId="0" xfId="2" applyFont="1" applyFill="1" applyAlignment="1">
      <alignment vertical="center"/>
    </xf>
    <xf numFmtId="165" fontId="36" fillId="5" borderId="3" xfId="2" applyNumberFormat="1" applyFont="1" applyFill="1" applyBorder="1" applyAlignment="1">
      <alignment horizontal="center" vertical="center"/>
    </xf>
    <xf numFmtId="165" fontId="36" fillId="5" borderId="3" xfId="2" applyNumberFormat="1" applyFont="1" applyFill="1" applyBorder="1" applyAlignment="1">
      <alignment horizontal="left" vertical="center"/>
    </xf>
    <xf numFmtId="165" fontId="36" fillId="5" borderId="6" xfId="2" applyNumberFormat="1" applyFont="1" applyFill="1" applyBorder="1" applyAlignment="1">
      <alignment horizontal="left" vertical="center"/>
    </xf>
    <xf numFmtId="165" fontId="34" fillId="5" borderId="5" xfId="0" applyNumberFormat="1" applyFont="1" applyFill="1" applyBorder="1" applyAlignment="1">
      <alignment horizontal="center" vertical="center"/>
    </xf>
    <xf numFmtId="44" fontId="34" fillId="5" borderId="0" xfId="2" applyFont="1" applyFill="1" applyAlignment="1">
      <alignment vertical="center"/>
    </xf>
    <xf numFmtId="0" fontId="36" fillId="5" borderId="0" xfId="0" applyFont="1" applyFill="1" applyAlignment="1">
      <alignment horizontal="center" vertical="center"/>
    </xf>
    <xf numFmtId="44" fontId="34" fillId="5" borderId="5" xfId="0" applyNumberFormat="1" applyFont="1" applyFill="1" applyBorder="1" applyAlignment="1">
      <alignment vertical="center"/>
    </xf>
    <xf numFmtId="44" fontId="34" fillId="3" borderId="0" xfId="2" applyFont="1" applyFill="1" applyAlignment="1">
      <alignment vertical="center"/>
    </xf>
    <xf numFmtId="0" fontId="39" fillId="2" borderId="0" xfId="0" applyFont="1" applyFill="1" applyAlignment="1">
      <alignment vertical="center"/>
    </xf>
    <xf numFmtId="0" fontId="40" fillId="2" borderId="0" xfId="0" applyFont="1" applyFill="1" applyAlignment="1">
      <alignment vertical="center"/>
    </xf>
    <xf numFmtId="44" fontId="36" fillId="3" borderId="7" xfId="2" applyFont="1" applyFill="1" applyBorder="1" applyAlignment="1">
      <alignment vertical="center"/>
    </xf>
    <xf numFmtId="44" fontId="36" fillId="3" borderId="8" xfId="2" applyFont="1" applyFill="1" applyBorder="1" applyAlignment="1">
      <alignment horizontal="center" vertical="center"/>
    </xf>
    <xf numFmtId="44" fontId="32" fillId="3" borderId="8" xfId="2" applyFont="1" applyFill="1" applyBorder="1" applyAlignment="1">
      <alignment horizontal="center" vertical="center"/>
    </xf>
    <xf numFmtId="0" fontId="12" fillId="3" borderId="9" xfId="0" applyFont="1" applyFill="1" applyBorder="1" applyAlignment="1">
      <alignment vertical="center"/>
    </xf>
    <xf numFmtId="0" fontId="40" fillId="3" borderId="10" xfId="0" applyFont="1" applyFill="1" applyBorder="1" applyAlignment="1">
      <alignment vertical="center"/>
    </xf>
    <xf numFmtId="0" fontId="40" fillId="3" borderId="11" xfId="0" applyFont="1" applyFill="1" applyBorder="1" applyAlignment="1">
      <alignment vertical="center"/>
    </xf>
    <xf numFmtId="0" fontId="12" fillId="3" borderId="12" xfId="0" applyFont="1" applyFill="1" applyBorder="1" applyAlignment="1">
      <alignment vertical="center"/>
    </xf>
    <xf numFmtId="0" fontId="12" fillId="3" borderId="0" xfId="0" applyFont="1" applyFill="1" applyBorder="1" applyAlignment="1">
      <alignment vertical="center"/>
    </xf>
    <xf numFmtId="0" fontId="33" fillId="3" borderId="13" xfId="0" applyFont="1" applyFill="1" applyBorder="1" applyAlignment="1">
      <alignment vertical="center"/>
    </xf>
    <xf numFmtId="165" fontId="10" fillId="3" borderId="0" xfId="2" applyNumberFormat="1" applyFont="1" applyFill="1" applyBorder="1" applyAlignment="1">
      <alignment vertical="center"/>
    </xf>
    <xf numFmtId="0" fontId="0" fillId="3" borderId="2" xfId="0" applyFill="1" applyBorder="1" applyAlignment="1">
      <alignment vertical="center"/>
    </xf>
    <xf numFmtId="165" fontId="12" fillId="3" borderId="3" xfId="0" applyNumberFormat="1" applyFont="1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12" fillId="5" borderId="9" xfId="0" applyFont="1" applyFill="1" applyBorder="1" applyAlignment="1">
      <alignment vertical="center"/>
    </xf>
    <xf numFmtId="0" fontId="40" fillId="5" borderId="10" xfId="0" applyFont="1" applyFill="1" applyBorder="1" applyAlignment="1">
      <alignment vertical="center"/>
    </xf>
    <xf numFmtId="0" fontId="40" fillId="5" borderId="11" xfId="0" applyFont="1" applyFill="1" applyBorder="1" applyAlignment="1">
      <alignment vertical="center"/>
    </xf>
    <xf numFmtId="0" fontId="33" fillId="5" borderId="2" xfId="0" applyFont="1" applyFill="1" applyBorder="1" applyAlignment="1">
      <alignment vertical="center"/>
    </xf>
    <xf numFmtId="165" fontId="10" fillId="5" borderId="3" xfId="2" applyNumberFormat="1" applyFont="1" applyFill="1" applyBorder="1" applyAlignment="1">
      <alignment vertical="center"/>
    </xf>
    <xf numFmtId="0" fontId="33" fillId="5" borderId="6" xfId="0" applyFont="1" applyFill="1" applyBorder="1" applyAlignment="1">
      <alignment vertical="center"/>
    </xf>
    <xf numFmtId="0" fontId="36" fillId="6" borderId="1" xfId="0" applyFont="1" applyFill="1" applyBorder="1" applyAlignment="1">
      <alignment horizontal="center" vertical="center"/>
    </xf>
    <xf numFmtId="0" fontId="36" fillId="6" borderId="7" xfId="0" applyFont="1" applyFill="1" applyBorder="1" applyAlignment="1">
      <alignment vertical="center"/>
    </xf>
    <xf numFmtId="0" fontId="32" fillId="6" borderId="8" xfId="0" applyFont="1" applyFill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37" fillId="0" borderId="10" xfId="0" applyFont="1" applyBorder="1" applyAlignment="1">
      <alignment vertical="center"/>
    </xf>
    <xf numFmtId="0" fontId="33" fillId="5" borderId="10" xfId="0" applyFont="1" applyFill="1" applyBorder="1" applyAlignment="1">
      <alignment vertical="center"/>
    </xf>
    <xf numFmtId="0" fontId="46" fillId="5" borderId="10" xfId="0" applyFont="1" applyFill="1" applyBorder="1" applyAlignment="1">
      <alignment vertical="center"/>
    </xf>
    <xf numFmtId="0" fontId="46" fillId="5" borderId="11" xfId="0" applyFont="1" applyFill="1" applyBorder="1" applyAlignment="1">
      <alignment horizontal="center" vertical="center"/>
    </xf>
    <xf numFmtId="0" fontId="32" fillId="0" borderId="0" xfId="0" applyFont="1" applyBorder="1" applyAlignment="1">
      <alignment vertical="center"/>
    </xf>
    <xf numFmtId="0" fontId="46" fillId="5" borderId="0" xfId="0" applyFont="1" applyFill="1" applyBorder="1" applyAlignment="1">
      <alignment vertical="center"/>
    </xf>
    <xf numFmtId="0" fontId="46" fillId="5" borderId="13" xfId="0" applyFont="1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46" fillId="0" borderId="12" xfId="0" applyFont="1" applyBorder="1" applyAlignment="1">
      <alignment vertical="center"/>
    </xf>
    <xf numFmtId="0" fontId="46" fillId="0" borderId="0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46" fillId="0" borderId="0" xfId="0" applyFont="1" applyFill="1" applyBorder="1" applyAlignment="1">
      <alignment vertical="center"/>
    </xf>
    <xf numFmtId="0" fontId="46" fillId="5" borderId="0" xfId="0" applyFont="1" applyFill="1" applyBorder="1" applyAlignment="1">
      <alignment horizontal="left" vertical="center"/>
    </xf>
    <xf numFmtId="0" fontId="47" fillId="0" borderId="0" xfId="0" applyFont="1" applyBorder="1" applyAlignment="1">
      <alignment vertical="center"/>
    </xf>
    <xf numFmtId="0" fontId="48" fillId="0" borderId="12" xfId="0" applyFont="1" applyBorder="1" applyAlignment="1">
      <alignment vertical="center"/>
    </xf>
    <xf numFmtId="0" fontId="48" fillId="0" borderId="0" xfId="0" applyFont="1" applyBorder="1" applyAlignment="1">
      <alignment vertical="center"/>
    </xf>
    <xf numFmtId="0" fontId="49" fillId="0" borderId="0" xfId="0" applyFont="1" applyBorder="1" applyAlignment="1">
      <alignment vertical="center"/>
    </xf>
    <xf numFmtId="0" fontId="48" fillId="5" borderId="0" xfId="0" applyFont="1" applyFill="1" applyBorder="1" applyAlignment="1">
      <alignment vertical="center"/>
    </xf>
    <xf numFmtId="0" fontId="48" fillId="5" borderId="13" xfId="0" applyFont="1" applyFill="1" applyBorder="1" applyAlignment="1">
      <alignment horizontal="center" vertical="center"/>
    </xf>
    <xf numFmtId="0" fontId="38" fillId="7" borderId="0" xfId="0" applyFont="1" applyFill="1" applyAlignment="1">
      <alignment vertical="center"/>
    </xf>
    <xf numFmtId="0" fontId="0" fillId="7" borderId="0" xfId="0" applyFill="1" applyAlignment="1">
      <alignment vertical="center"/>
    </xf>
    <xf numFmtId="0" fontId="57" fillId="7" borderId="0" xfId="0" applyFont="1" applyFill="1" applyAlignment="1">
      <alignment vertical="center"/>
    </xf>
    <xf numFmtId="165" fontId="0" fillId="0" borderId="0" xfId="2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35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vertical="center"/>
    </xf>
    <xf numFmtId="0" fontId="33" fillId="0" borderId="0" xfId="0" applyFont="1" applyFill="1" applyBorder="1" applyAlignment="1">
      <alignment vertical="center"/>
    </xf>
    <xf numFmtId="0" fontId="35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165" fontId="43" fillId="0" borderId="0" xfId="0" applyNumberFormat="1" applyFont="1" applyBorder="1" applyAlignment="1">
      <alignment vertical="center"/>
    </xf>
    <xf numFmtId="165" fontId="34" fillId="0" borderId="0" xfId="2" applyNumberFormat="1" applyFont="1" applyBorder="1" applyAlignment="1">
      <alignment vertical="center"/>
    </xf>
    <xf numFmtId="0" fontId="35" fillId="0" borderId="0" xfId="0" applyFont="1" applyBorder="1" applyAlignment="1">
      <alignment vertical="center"/>
    </xf>
    <xf numFmtId="0" fontId="33" fillId="0" borderId="0" xfId="0" applyFont="1" applyBorder="1" applyAlignment="1">
      <alignment horizontal="left" vertical="center"/>
    </xf>
    <xf numFmtId="0" fontId="34" fillId="0" borderId="0" xfId="0" applyFont="1" applyBorder="1" applyAlignment="1">
      <alignment vertical="center"/>
    </xf>
    <xf numFmtId="165" fontId="34" fillId="0" borderId="0" xfId="2" applyNumberFormat="1" applyFont="1" applyBorder="1" applyAlignment="1">
      <alignment horizontal="left" vertical="center"/>
    </xf>
    <xf numFmtId="0" fontId="33" fillId="0" borderId="0" xfId="0" applyFont="1" applyBorder="1" applyAlignment="1">
      <alignment horizontal="right" vertical="center"/>
    </xf>
    <xf numFmtId="43" fontId="33" fillId="0" borderId="0" xfId="1" applyFont="1" applyBorder="1" applyAlignment="1">
      <alignment vertical="center"/>
    </xf>
    <xf numFmtId="165" fontId="26" fillId="0" borderId="0" xfId="2" applyNumberFormat="1" applyFont="1" applyBorder="1" applyAlignment="1">
      <alignment vertical="center"/>
    </xf>
    <xf numFmtId="0" fontId="34" fillId="2" borderId="9" xfId="0" applyFont="1" applyFill="1" applyBorder="1" applyAlignment="1">
      <alignment vertical="center"/>
    </xf>
    <xf numFmtId="0" fontId="34" fillId="2" borderId="11" xfId="0" applyFont="1" applyFill="1" applyBorder="1" applyAlignment="1">
      <alignment vertical="center"/>
    </xf>
    <xf numFmtId="0" fontId="43" fillId="0" borderId="0" xfId="0" applyFont="1" applyFill="1" applyBorder="1" applyAlignment="1">
      <alignment vertical="center"/>
    </xf>
    <xf numFmtId="0" fontId="34" fillId="2" borderId="12" xfId="0" applyFont="1" applyFill="1" applyBorder="1" applyAlignment="1">
      <alignment vertical="center"/>
    </xf>
    <xf numFmtId="0" fontId="34" fillId="2" borderId="13" xfId="0" applyFont="1" applyFill="1" applyBorder="1" applyAlignment="1">
      <alignment vertical="center"/>
    </xf>
    <xf numFmtId="0" fontId="34" fillId="2" borderId="2" xfId="0" applyFont="1" applyFill="1" applyBorder="1" applyAlignment="1">
      <alignment vertical="center"/>
    </xf>
    <xf numFmtId="0" fontId="34" fillId="2" borderId="6" xfId="0" applyFont="1" applyFill="1" applyBorder="1" applyAlignment="1">
      <alignment vertical="center"/>
    </xf>
    <xf numFmtId="44" fontId="26" fillId="0" borderId="0" xfId="2" applyFont="1" applyBorder="1" applyAlignment="1">
      <alignment vertical="center"/>
    </xf>
    <xf numFmtId="0" fontId="43" fillId="3" borderId="0" xfId="0" applyFont="1" applyFill="1" applyBorder="1" applyAlignment="1">
      <alignment vertical="center"/>
    </xf>
    <xf numFmtId="44" fontId="26" fillId="0" borderId="0" xfId="2" applyFont="1" applyAlignment="1">
      <alignment vertical="center"/>
    </xf>
    <xf numFmtId="0" fontId="52" fillId="0" borderId="0" xfId="0" applyFont="1" applyBorder="1" applyAlignment="1">
      <alignment vertical="center"/>
    </xf>
    <xf numFmtId="0" fontId="33" fillId="0" borderId="0" xfId="0" applyFont="1" applyAlignment="1">
      <alignment horizontal="center" vertical="center"/>
    </xf>
    <xf numFmtId="0" fontId="34" fillId="5" borderId="0" xfId="0" applyFont="1" applyFill="1" applyAlignment="1">
      <alignment vertical="center"/>
    </xf>
    <xf numFmtId="44" fontId="0" fillId="0" borderId="0" xfId="2" applyFont="1" applyAlignment="1">
      <alignment vertical="center"/>
    </xf>
    <xf numFmtId="164" fontId="34" fillId="0" borderId="0" xfId="0" applyNumberFormat="1" applyFont="1" applyAlignment="1">
      <alignment horizontal="left" vertical="center"/>
    </xf>
    <xf numFmtId="0" fontId="23" fillId="0" borderId="0" xfId="0" applyFont="1" applyAlignment="1">
      <alignment vertical="center"/>
    </xf>
    <xf numFmtId="0" fontId="34" fillId="0" borderId="0" xfId="0" applyFont="1" applyAlignment="1">
      <alignment horizontal="left" vertical="center"/>
    </xf>
    <xf numFmtId="0" fontId="31" fillId="0" borderId="0" xfId="0" applyFont="1" applyBorder="1" applyAlignment="1">
      <alignment horizontal="center" vertical="center"/>
    </xf>
    <xf numFmtId="44" fontId="0" fillId="0" borderId="0" xfId="2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44" fontId="0" fillId="0" borderId="0" xfId="2" applyFont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44" fontId="33" fillId="0" borderId="0" xfId="2" applyFont="1" applyBorder="1" applyAlignment="1">
      <alignment horizontal="center" vertical="center"/>
    </xf>
    <xf numFmtId="0" fontId="33" fillId="0" borderId="0" xfId="0" applyFont="1" applyFill="1" applyAlignment="1">
      <alignment vertical="center"/>
    </xf>
    <xf numFmtId="44" fontId="33" fillId="0" borderId="0" xfId="2" applyFont="1" applyBorder="1" applyAlignment="1">
      <alignment vertical="center"/>
    </xf>
    <xf numFmtId="165" fontId="33" fillId="0" borderId="0" xfId="2" applyNumberFormat="1" applyFont="1" applyBorder="1" applyAlignment="1">
      <alignment vertical="center"/>
    </xf>
    <xf numFmtId="0" fontId="34" fillId="8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34" fillId="8" borderId="9" xfId="0" applyFont="1" applyFill="1" applyBorder="1" applyAlignment="1">
      <alignment vertical="center"/>
    </xf>
    <xf numFmtId="0" fontId="34" fillId="8" borderId="2" xfId="0" applyFont="1" applyFill="1" applyBorder="1" applyAlignment="1">
      <alignment vertical="center"/>
    </xf>
    <xf numFmtId="0" fontId="33" fillId="8" borderId="6" xfId="0" applyFont="1" applyFill="1" applyBorder="1" applyAlignment="1">
      <alignment vertical="center"/>
    </xf>
    <xf numFmtId="165" fontId="34" fillId="0" borderId="0" xfId="0" applyNumberFormat="1" applyFont="1" applyBorder="1" applyAlignment="1">
      <alignment vertical="center"/>
    </xf>
    <xf numFmtId="0" fontId="34" fillId="8" borderId="10" xfId="0" applyFont="1" applyFill="1" applyBorder="1" applyAlignment="1">
      <alignment vertical="center"/>
    </xf>
    <xf numFmtId="0" fontId="34" fillId="8" borderId="11" xfId="0" applyFont="1" applyFill="1" applyBorder="1" applyAlignment="1">
      <alignment vertical="center"/>
    </xf>
    <xf numFmtId="0" fontId="34" fillId="8" borderId="12" xfId="0" applyFont="1" applyFill="1" applyBorder="1" applyAlignment="1">
      <alignment vertical="center"/>
    </xf>
    <xf numFmtId="0" fontId="34" fillId="8" borderId="13" xfId="0" applyFont="1" applyFill="1" applyBorder="1" applyAlignment="1">
      <alignment vertical="center"/>
    </xf>
    <xf numFmtId="0" fontId="34" fillId="8" borderId="3" xfId="0" applyFont="1" applyFill="1" applyBorder="1" applyAlignment="1">
      <alignment vertical="center"/>
    </xf>
    <xf numFmtId="0" fontId="34" fillId="8" borderId="6" xfId="0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165" fontId="33" fillId="0" borderId="0" xfId="2" applyNumberFormat="1" applyFont="1" applyBorder="1" applyAlignment="1">
      <alignment horizontal="center" vertical="center"/>
    </xf>
    <xf numFmtId="165" fontId="34" fillId="2" borderId="0" xfId="2" applyNumberFormat="1" applyFont="1" applyFill="1" applyBorder="1" applyAlignment="1">
      <alignment vertical="center"/>
    </xf>
    <xf numFmtId="165" fontId="51" fillId="0" borderId="0" xfId="2" applyNumberFormat="1" applyFont="1" applyBorder="1" applyAlignment="1">
      <alignment vertical="center"/>
    </xf>
    <xf numFmtId="0" fontId="10" fillId="9" borderId="1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55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44" fontId="33" fillId="0" borderId="0" xfId="0" applyNumberFormat="1" applyFont="1" applyAlignment="1">
      <alignment vertical="center"/>
    </xf>
    <xf numFmtId="0" fontId="55" fillId="0" borderId="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12" fillId="5" borderId="12" xfId="0" applyFont="1" applyFill="1" applyBorder="1" applyAlignment="1">
      <alignment horizontal="left"/>
    </xf>
    <xf numFmtId="0" fontId="12" fillId="5" borderId="0" xfId="0" applyFont="1" applyFill="1" applyBorder="1" applyAlignment="1"/>
    <xf numFmtId="0" fontId="33" fillId="5" borderId="13" xfId="0" applyFont="1" applyFill="1" applyBorder="1" applyAlignment="1"/>
    <xf numFmtId="0" fontId="13" fillId="6" borderId="9" xfId="0" applyFont="1" applyFill="1" applyBorder="1" applyAlignment="1">
      <alignment vertical="center"/>
    </xf>
    <xf numFmtId="0" fontId="40" fillId="6" borderId="11" xfId="0" applyFont="1" applyFill="1" applyBorder="1" applyAlignment="1">
      <alignment vertical="center"/>
    </xf>
    <xf numFmtId="0" fontId="40" fillId="6" borderId="6" xfId="0" applyFont="1" applyFill="1" applyBorder="1" applyAlignment="1">
      <alignment vertical="center"/>
    </xf>
    <xf numFmtId="166" fontId="12" fillId="6" borderId="2" xfId="1" applyNumberFormat="1" applyFont="1" applyFill="1" applyBorder="1" applyAlignment="1">
      <alignment horizontal="left" vertical="center"/>
    </xf>
    <xf numFmtId="0" fontId="10" fillId="5" borderId="7" xfId="0" applyFont="1" applyFill="1" applyBorder="1" applyAlignment="1">
      <alignment vertical="center"/>
    </xf>
    <xf numFmtId="0" fontId="10" fillId="5" borderId="8" xfId="0" applyFont="1" applyFill="1" applyBorder="1" applyAlignment="1">
      <alignment vertical="center"/>
    </xf>
    <xf numFmtId="0" fontId="10" fillId="5" borderId="4" xfId="0" applyFont="1" applyFill="1" applyBorder="1" applyAlignment="1">
      <alignment vertical="center"/>
    </xf>
    <xf numFmtId="0" fontId="13" fillId="3" borderId="7" xfId="0" applyFont="1" applyFill="1" applyBorder="1" applyAlignment="1">
      <alignment vertical="center"/>
    </xf>
    <xf numFmtId="0" fontId="50" fillId="3" borderId="8" xfId="0" applyFont="1" applyFill="1" applyBorder="1" applyAlignment="1">
      <alignment vertical="center"/>
    </xf>
    <xf numFmtId="44" fontId="12" fillId="3" borderId="8" xfId="2" applyFont="1" applyFill="1" applyBorder="1" applyAlignment="1">
      <alignment vertical="center"/>
    </xf>
    <xf numFmtId="44" fontId="40" fillId="3" borderId="8" xfId="2" applyFont="1" applyFill="1" applyBorder="1" applyAlignment="1">
      <alignment horizontal="center" vertical="center"/>
    </xf>
    <xf numFmtId="165" fontId="40" fillId="3" borderId="4" xfId="2" applyNumberFormat="1" applyFont="1" applyFill="1" applyBorder="1" applyAlignment="1">
      <alignment vertical="center"/>
    </xf>
    <xf numFmtId="0" fontId="34" fillId="5" borderId="7" xfId="0" applyFont="1" applyFill="1" applyBorder="1" applyAlignment="1">
      <alignment vertical="center"/>
    </xf>
    <xf numFmtId="0" fontId="34" fillId="5" borderId="8" xfId="0" applyFont="1" applyFill="1" applyBorder="1" applyAlignment="1">
      <alignment vertical="center"/>
    </xf>
    <xf numFmtId="0" fontId="34" fillId="5" borderId="4" xfId="0" applyFont="1" applyFill="1" applyBorder="1" applyAlignment="1">
      <alignment horizontal="center" vertical="center"/>
    </xf>
    <xf numFmtId="164" fontId="41" fillId="5" borderId="8" xfId="0" applyNumberFormat="1" applyFont="1" applyFill="1" applyBorder="1" applyAlignment="1">
      <alignment horizontal="left" vertical="center"/>
    </xf>
    <xf numFmtId="44" fontId="12" fillId="5" borderId="8" xfId="2" applyFont="1" applyFill="1" applyBorder="1" applyAlignment="1">
      <alignment vertical="center"/>
    </xf>
    <xf numFmtId="0" fontId="0" fillId="5" borderId="8" xfId="0" applyFill="1" applyBorder="1" applyAlignment="1">
      <alignment vertical="center"/>
    </xf>
    <xf numFmtId="0" fontId="33" fillId="5" borderId="8" xfId="0" applyFont="1" applyFill="1" applyBorder="1" applyAlignment="1">
      <alignment vertical="center"/>
    </xf>
    <xf numFmtId="0" fontId="33" fillId="5" borderId="4" xfId="0" applyFont="1" applyFill="1" applyBorder="1" applyAlignment="1">
      <alignment vertical="center"/>
    </xf>
    <xf numFmtId="0" fontId="34" fillId="5" borderId="9" xfId="0" applyFont="1" applyFill="1" applyBorder="1" applyAlignment="1">
      <alignment vertical="center"/>
    </xf>
    <xf numFmtId="0" fontId="35" fillId="5" borderId="11" xfId="0" applyFont="1" applyFill="1" applyBorder="1" applyAlignment="1">
      <alignment vertical="center"/>
    </xf>
    <xf numFmtId="0" fontId="35" fillId="5" borderId="2" xfId="0" applyFont="1" applyFill="1" applyBorder="1" applyAlignment="1">
      <alignment vertical="center"/>
    </xf>
    <xf numFmtId="0" fontId="33" fillId="5" borderId="3" xfId="0" applyFont="1" applyFill="1" applyBorder="1" applyAlignment="1">
      <alignment vertical="center"/>
    </xf>
    <xf numFmtId="44" fontId="34" fillId="5" borderId="6" xfId="0" applyNumberFormat="1" applyFont="1" applyFill="1" applyBorder="1" applyAlignment="1">
      <alignment vertical="center"/>
    </xf>
    <xf numFmtId="0" fontId="35" fillId="3" borderId="7" xfId="0" applyFont="1" applyFill="1" applyBorder="1" applyAlignment="1">
      <alignment vertical="center"/>
    </xf>
    <xf numFmtId="0" fontId="33" fillId="3" borderId="8" xfId="0" applyFont="1" applyFill="1" applyBorder="1" applyAlignment="1">
      <alignment vertical="center"/>
    </xf>
    <xf numFmtId="0" fontId="33" fillId="3" borderId="4" xfId="0" applyFont="1" applyFill="1" applyBorder="1" applyAlignment="1">
      <alignment vertical="center"/>
    </xf>
    <xf numFmtId="0" fontId="44" fillId="3" borderId="7" xfId="0" applyFont="1" applyFill="1" applyBorder="1" applyAlignment="1">
      <alignment vertical="center"/>
    </xf>
    <xf numFmtId="0" fontId="44" fillId="3" borderId="8" xfId="0" applyFont="1" applyFill="1" applyBorder="1" applyAlignment="1">
      <alignment vertical="center"/>
    </xf>
    <xf numFmtId="0" fontId="45" fillId="3" borderId="8" xfId="0" applyFont="1" applyFill="1" applyBorder="1" applyAlignment="1">
      <alignment vertical="center"/>
    </xf>
    <xf numFmtId="0" fontId="13" fillId="3" borderId="8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44" fontId="40" fillId="3" borderId="4" xfId="2" applyFont="1" applyFill="1" applyBorder="1" applyAlignment="1">
      <alignment horizontal="center" vertical="center"/>
    </xf>
    <xf numFmtId="44" fontId="34" fillId="2" borderId="4" xfId="2" applyFont="1" applyFill="1" applyBorder="1" applyAlignment="1">
      <alignment vertical="center"/>
    </xf>
    <xf numFmtId="44" fontId="34" fillId="8" borderId="9" xfId="2" applyFont="1" applyFill="1" applyBorder="1" applyAlignment="1">
      <alignment vertical="center"/>
    </xf>
    <xf numFmtId="0" fontId="33" fillId="8" borderId="10" xfId="0" applyFont="1" applyFill="1" applyBorder="1" applyAlignment="1">
      <alignment vertical="center"/>
    </xf>
    <xf numFmtId="44" fontId="33" fillId="8" borderId="10" xfId="2" applyFont="1" applyFill="1" applyBorder="1" applyAlignment="1">
      <alignment horizontal="center" vertical="center"/>
    </xf>
    <xf numFmtId="44" fontId="33" fillId="8" borderId="11" xfId="2" applyFont="1" applyFill="1" applyBorder="1" applyAlignment="1">
      <alignment horizontal="center" vertical="center"/>
    </xf>
    <xf numFmtId="0" fontId="33" fillId="8" borderId="3" xfId="0" applyFont="1" applyFill="1" applyBorder="1" applyAlignment="1">
      <alignment vertical="center"/>
    </xf>
    <xf numFmtId="0" fontId="34" fillId="8" borderId="7" xfId="0" applyFont="1" applyFill="1" applyBorder="1" applyAlignment="1">
      <alignment vertical="center"/>
    </xf>
    <xf numFmtId="0" fontId="33" fillId="8" borderId="8" xfId="0" applyFont="1" applyFill="1" applyBorder="1" applyAlignment="1">
      <alignment vertical="center"/>
    </xf>
    <xf numFmtId="0" fontId="34" fillId="8" borderId="4" xfId="0" applyFont="1" applyFill="1" applyBorder="1" applyAlignment="1">
      <alignment horizontal="center" vertical="center"/>
    </xf>
    <xf numFmtId="165" fontId="43" fillId="2" borderId="0" xfId="2" applyNumberFormat="1" applyFont="1" applyFill="1" applyBorder="1" applyAlignment="1">
      <alignment horizontal="center" vertical="center"/>
    </xf>
    <xf numFmtId="44" fontId="34" fillId="2" borderId="0" xfId="2" applyFont="1" applyFill="1" applyBorder="1" applyAlignment="1">
      <alignment horizontal="center" vertical="center"/>
    </xf>
    <xf numFmtId="0" fontId="34" fillId="2" borderId="11" xfId="0" applyFont="1" applyFill="1" applyBorder="1" applyAlignment="1">
      <alignment horizontal="center" vertical="center"/>
    </xf>
    <xf numFmtId="44" fontId="43" fillId="2" borderId="1" xfId="2" applyFont="1" applyFill="1" applyBorder="1" applyAlignment="1">
      <alignment horizontal="left"/>
    </xf>
    <xf numFmtId="0" fontId="0" fillId="7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58" fillId="7" borderId="0" xfId="0" applyFont="1" applyFill="1" applyAlignment="1">
      <alignment vertical="center"/>
    </xf>
    <xf numFmtId="0" fontId="60" fillId="7" borderId="0" xfId="0" applyFont="1" applyFill="1" applyAlignment="1">
      <alignment vertical="center"/>
    </xf>
    <xf numFmtId="0" fontId="61" fillId="7" borderId="0" xfId="0" applyFont="1" applyFill="1" applyAlignment="1">
      <alignment vertical="center"/>
    </xf>
    <xf numFmtId="0" fontId="11" fillId="7" borderId="0" xfId="0" applyFont="1" applyFill="1" applyAlignment="1">
      <alignment vertical="center"/>
    </xf>
    <xf numFmtId="0" fontId="62" fillId="7" borderId="0" xfId="0" applyFont="1" applyFill="1" applyAlignment="1">
      <alignment vertical="center"/>
    </xf>
    <xf numFmtId="0" fontId="10" fillId="5" borderId="1" xfId="0" applyFont="1" applyFill="1" applyBorder="1" applyAlignment="1">
      <alignment vertical="center"/>
    </xf>
    <xf numFmtId="0" fontId="36" fillId="0" borderId="0" xfId="0" applyFont="1" applyFill="1" applyBorder="1" applyAlignment="1">
      <alignment vertical="center"/>
    </xf>
    <xf numFmtId="0" fontId="48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165" fontId="0" fillId="0" borderId="0" xfId="0" applyNumberFormat="1"/>
    <xf numFmtId="0" fontId="59" fillId="5" borderId="6" xfId="0" applyFont="1" applyFill="1" applyBorder="1" applyAlignment="1">
      <alignment vertical="center"/>
    </xf>
    <xf numFmtId="0" fontId="0" fillId="5" borderId="0" xfId="0" applyFill="1"/>
    <xf numFmtId="0" fontId="39" fillId="0" borderId="0" xfId="0" applyFont="1" applyFill="1" applyAlignment="1">
      <alignment vertical="center"/>
    </xf>
    <xf numFmtId="0" fontId="40" fillId="0" borderId="0" xfId="0" applyFont="1" applyFill="1" applyAlignment="1">
      <alignment vertical="center"/>
    </xf>
    <xf numFmtId="0" fontId="32" fillId="0" borderId="0" xfId="0" applyFont="1" applyFill="1" applyBorder="1" applyAlignment="1">
      <alignment vertical="center"/>
    </xf>
    <xf numFmtId="0" fontId="0" fillId="0" borderId="0" xfId="0" applyFill="1" applyBorder="1"/>
    <xf numFmtId="0" fontId="10" fillId="5" borderId="2" xfId="0" applyFont="1" applyFill="1" applyBorder="1" applyAlignment="1">
      <alignment vertical="center"/>
    </xf>
    <xf numFmtId="0" fontId="10" fillId="5" borderId="3" xfId="0" applyFont="1" applyFill="1" applyBorder="1" applyAlignment="1">
      <alignment vertical="center"/>
    </xf>
    <xf numFmtId="44" fontId="33" fillId="0" borderId="0" xfId="2" applyFont="1" applyFill="1" applyBorder="1" applyAlignment="1">
      <alignment horizontal="center" vertical="center"/>
    </xf>
    <xf numFmtId="0" fontId="59" fillId="0" borderId="0" xfId="0" applyFont="1"/>
    <xf numFmtId="44" fontId="59" fillId="0" borderId="0" xfId="2" applyFont="1" applyFill="1" applyBorder="1" applyAlignment="1">
      <alignment vertical="center"/>
    </xf>
    <xf numFmtId="44" fontId="34" fillId="9" borderId="1" xfId="2" applyFont="1" applyFill="1" applyBorder="1" applyAlignment="1">
      <alignment vertical="center"/>
    </xf>
    <xf numFmtId="0" fontId="37" fillId="0" borderId="0" xfId="0" applyFont="1" applyBorder="1" applyAlignment="1">
      <alignment vertical="center"/>
    </xf>
    <xf numFmtId="0" fontId="46" fillId="0" borderId="0" xfId="0" applyFont="1" applyBorder="1" applyAlignment="1">
      <alignment horizontal="center" vertical="center"/>
    </xf>
    <xf numFmtId="0" fontId="36" fillId="0" borderId="0" xfId="0" applyFont="1" applyBorder="1" applyAlignment="1">
      <alignment vertical="center"/>
    </xf>
    <xf numFmtId="0" fontId="36" fillId="5" borderId="0" xfId="0" applyFont="1" applyFill="1" applyBorder="1"/>
    <xf numFmtId="165" fontId="34" fillId="5" borderId="0" xfId="2" applyNumberFormat="1" applyFont="1" applyFill="1" applyBorder="1" applyAlignment="1">
      <alignment horizontal="center" vertical="center"/>
    </xf>
    <xf numFmtId="0" fontId="36" fillId="5" borderId="0" xfId="0" applyFont="1" applyFill="1" applyBorder="1" applyAlignment="1">
      <alignment vertical="center"/>
    </xf>
    <xf numFmtId="0" fontId="33" fillId="5" borderId="0" xfId="0" applyFont="1" applyFill="1" applyBorder="1" applyAlignment="1">
      <alignment vertical="center"/>
    </xf>
    <xf numFmtId="165" fontId="34" fillId="5" borderId="0" xfId="0" applyNumberFormat="1" applyFont="1" applyFill="1" applyAlignment="1">
      <alignment vertical="center"/>
    </xf>
    <xf numFmtId="0" fontId="0" fillId="5" borderId="0" xfId="0" applyFill="1" applyAlignment="1">
      <alignment vertical="center"/>
    </xf>
    <xf numFmtId="0" fontId="0" fillId="4" borderId="7" xfId="0" applyFill="1" applyBorder="1" applyAlignment="1">
      <alignment vertical="center"/>
    </xf>
    <xf numFmtId="44" fontId="10" fillId="5" borderId="0" xfId="2" applyFont="1" applyFill="1" applyAlignment="1">
      <alignment vertical="center"/>
    </xf>
    <xf numFmtId="165" fontId="34" fillId="3" borderId="0" xfId="2" applyNumberFormat="1" applyFont="1" applyFill="1" applyAlignment="1">
      <alignment vertical="center"/>
    </xf>
    <xf numFmtId="0" fontId="36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0" fontId="36" fillId="3" borderId="0" xfId="0" applyFont="1" applyFill="1"/>
    <xf numFmtId="165" fontId="36" fillId="3" borderId="0" xfId="2" applyNumberFormat="1" applyFont="1" applyFill="1" applyBorder="1" applyAlignment="1">
      <alignment vertical="center"/>
    </xf>
    <xf numFmtId="44" fontId="36" fillId="3" borderId="0" xfId="0" applyNumberFormat="1" applyFont="1" applyFill="1"/>
    <xf numFmtId="165" fontId="36" fillId="3" borderId="0" xfId="0" applyNumberFormat="1" applyFont="1" applyFill="1"/>
    <xf numFmtId="44" fontId="36" fillId="3" borderId="0" xfId="2" applyFont="1" applyFill="1" applyBorder="1" applyAlignment="1">
      <alignment vertical="center"/>
    </xf>
    <xf numFmtId="44" fontId="36" fillId="3" borderId="0" xfId="2" applyFont="1" applyFill="1" applyBorder="1" applyAlignment="1">
      <alignment horizontal="center" vertical="center"/>
    </xf>
    <xf numFmtId="44" fontId="32" fillId="3" borderId="0" xfId="2" applyFont="1" applyFill="1" applyBorder="1" applyAlignment="1">
      <alignment horizontal="center" vertical="center"/>
    </xf>
    <xf numFmtId="0" fontId="0" fillId="3" borderId="0" xfId="0" applyFill="1" applyBorder="1"/>
    <xf numFmtId="165" fontId="34" fillId="5" borderId="0" xfId="2" applyNumberFormat="1" applyFont="1" applyFill="1" applyAlignment="1">
      <alignment vertical="center"/>
    </xf>
    <xf numFmtId="0" fontId="12" fillId="0" borderId="0" xfId="0" applyFont="1" applyFill="1" applyBorder="1" applyAlignment="1">
      <alignment vertical="center"/>
    </xf>
    <xf numFmtId="0" fontId="40" fillId="0" borderId="0" xfId="0" applyFont="1" applyFill="1" applyBorder="1" applyAlignment="1">
      <alignment vertical="center"/>
    </xf>
    <xf numFmtId="165" fontId="10" fillId="0" borderId="0" xfId="2" applyNumberFormat="1" applyFont="1" applyFill="1" applyBorder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0" fontId="63" fillId="0" borderId="0" xfId="0" applyFont="1" applyFill="1" applyBorder="1" applyAlignment="1">
      <alignment vertical="center"/>
    </xf>
    <xf numFmtId="0" fontId="12" fillId="6" borderId="9" xfId="0" applyFont="1" applyFill="1" applyBorder="1" applyAlignment="1">
      <alignment vertical="center"/>
    </xf>
    <xf numFmtId="0" fontId="12" fillId="6" borderId="2" xfId="0" applyFont="1" applyFill="1" applyBorder="1" applyAlignment="1">
      <alignment horizontal="center" vertical="center"/>
    </xf>
    <xf numFmtId="0" fontId="12" fillId="6" borderId="6" xfId="0" applyFont="1" applyFill="1" applyBorder="1" applyAlignment="1">
      <alignment horizontal="center" vertical="center"/>
    </xf>
    <xf numFmtId="165" fontId="43" fillId="0" borderId="0" xfId="2" applyNumberFormat="1" applyFont="1" applyBorder="1" applyAlignment="1">
      <alignment vertical="center"/>
    </xf>
    <xf numFmtId="0" fontId="0" fillId="5" borderId="10" xfId="0" applyFill="1" applyBorder="1"/>
    <xf numFmtId="0" fontId="33" fillId="5" borderId="11" xfId="0" applyFont="1" applyFill="1" applyBorder="1" applyAlignment="1">
      <alignment vertical="center"/>
    </xf>
    <xf numFmtId="0" fontId="33" fillId="5" borderId="12" xfId="0" applyFont="1" applyFill="1" applyBorder="1" applyAlignment="1">
      <alignment vertical="center"/>
    </xf>
    <xf numFmtId="0" fontId="33" fillId="5" borderId="13" xfId="0" applyFont="1" applyFill="1" applyBorder="1" applyAlignment="1">
      <alignment vertical="center"/>
    </xf>
    <xf numFmtId="165" fontId="12" fillId="5" borderId="3" xfId="0" applyNumberFormat="1" applyFont="1" applyFill="1" applyBorder="1" applyAlignment="1">
      <alignment vertical="center"/>
    </xf>
    <xf numFmtId="0" fontId="33" fillId="5" borderId="14" xfId="0" applyFont="1" applyFill="1" applyBorder="1" applyAlignment="1">
      <alignment vertical="center"/>
    </xf>
    <xf numFmtId="165" fontId="40" fillId="0" borderId="0" xfId="2" applyNumberFormat="1" applyFont="1" applyFill="1" applyBorder="1" applyAlignment="1">
      <alignment vertical="center"/>
    </xf>
    <xf numFmtId="44" fontId="40" fillId="3" borderId="14" xfId="2" applyFont="1" applyFill="1" applyBorder="1" applyAlignment="1">
      <alignment horizontal="center" vertical="center"/>
    </xf>
    <xf numFmtId="44" fontId="43" fillId="2" borderId="1" xfId="2" applyFont="1" applyFill="1" applyBorder="1" applyAlignment="1">
      <alignment horizontal="left" vertical="center"/>
    </xf>
    <xf numFmtId="44" fontId="34" fillId="0" borderId="0" xfId="2" applyFont="1" applyFill="1" applyBorder="1" applyAlignment="1">
      <alignment horizontal="center" vertical="center"/>
    </xf>
  </cellXfs>
  <cellStyles count="4">
    <cellStyle name="Comma" xfId="1" builtinId="3"/>
    <cellStyle name="Currency" xfId="2" builtinId="4"/>
    <cellStyle name="Hyperlink" xfId="3" builtinId="8"/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527050</xdr:colOff>
      <xdr:row>188</xdr:row>
      <xdr:rowOff>107950</xdr:rowOff>
    </xdr:from>
    <xdr:to>
      <xdr:col>6</xdr:col>
      <xdr:colOff>139700</xdr:colOff>
      <xdr:row>188</xdr:row>
      <xdr:rowOff>107950</xdr:rowOff>
    </xdr:to>
    <xdr:cxnSp macro="">
      <xdr:nvCxnSpPr>
        <xdr:cNvPr id="3" name="Straight Arrow Connector 2"/>
        <xdr:cNvCxnSpPr/>
      </xdr:nvCxnSpPr>
      <xdr:spPr>
        <a:xfrm>
          <a:off x="3676650" y="11423650"/>
          <a:ext cx="419100" cy="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247650</xdr:colOff>
      <xdr:row>207</xdr:row>
      <xdr:rowOff>69850</xdr:rowOff>
    </xdr:from>
    <xdr:to>
      <xdr:col>14</xdr:col>
      <xdr:colOff>425450</xdr:colOff>
      <xdr:row>208</xdr:row>
      <xdr:rowOff>88900</xdr:rowOff>
    </xdr:to>
    <xdr:cxnSp macro="">
      <xdr:nvCxnSpPr>
        <xdr:cNvPr id="20" name="Straight Arrow Connector 19"/>
        <xdr:cNvCxnSpPr/>
      </xdr:nvCxnSpPr>
      <xdr:spPr>
        <a:xfrm flipV="1">
          <a:off x="10293350" y="5035550"/>
          <a:ext cx="177800" cy="15875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3</xdr:col>
      <xdr:colOff>485775</xdr:colOff>
      <xdr:row>0</xdr:row>
      <xdr:rowOff>19050</xdr:rowOff>
    </xdr:from>
    <xdr:to>
      <xdr:col>5</xdr:col>
      <xdr:colOff>819150</xdr:colOff>
      <xdr:row>2</xdr:row>
      <xdr:rowOff>133350</xdr:rowOff>
    </xdr:to>
    <xdr:pic>
      <xdr:nvPicPr>
        <xdr:cNvPr id="2051" name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1675" y="19050"/>
          <a:ext cx="222885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923925</xdr:colOff>
      <xdr:row>173</xdr:row>
      <xdr:rowOff>47625</xdr:rowOff>
    </xdr:from>
    <xdr:to>
      <xdr:col>13</xdr:col>
      <xdr:colOff>247650</xdr:colOff>
      <xdr:row>175</xdr:row>
      <xdr:rowOff>142875</xdr:rowOff>
    </xdr:to>
    <xdr:pic>
      <xdr:nvPicPr>
        <xdr:cNvPr id="2052" name="Picture 16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39075" y="30384750"/>
          <a:ext cx="21907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527050</xdr:colOff>
      <xdr:row>54</xdr:row>
      <xdr:rowOff>107950</xdr:rowOff>
    </xdr:from>
    <xdr:to>
      <xdr:col>6</xdr:col>
      <xdr:colOff>139700</xdr:colOff>
      <xdr:row>54</xdr:row>
      <xdr:rowOff>107950</xdr:rowOff>
    </xdr:to>
    <xdr:cxnSp macro="">
      <xdr:nvCxnSpPr>
        <xdr:cNvPr id="18" name="Straight Arrow Connector 17"/>
        <xdr:cNvCxnSpPr/>
      </xdr:nvCxnSpPr>
      <xdr:spPr>
        <a:xfrm>
          <a:off x="3676650" y="7969250"/>
          <a:ext cx="419100" cy="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285750</xdr:colOff>
      <xdr:row>12</xdr:row>
      <xdr:rowOff>6350</xdr:rowOff>
    </xdr:from>
    <xdr:to>
      <xdr:col>5</xdr:col>
      <xdr:colOff>666750</xdr:colOff>
      <xdr:row>12</xdr:row>
      <xdr:rowOff>6350</xdr:rowOff>
    </xdr:to>
    <xdr:cxnSp macro="">
      <xdr:nvCxnSpPr>
        <xdr:cNvPr id="19" name="Straight Arrow Connector 18"/>
        <xdr:cNvCxnSpPr/>
      </xdr:nvCxnSpPr>
      <xdr:spPr>
        <a:xfrm flipH="1">
          <a:off x="3435350" y="1873250"/>
          <a:ext cx="381000" cy="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146050</xdr:colOff>
      <xdr:row>29</xdr:row>
      <xdr:rowOff>82550</xdr:rowOff>
    </xdr:from>
    <xdr:to>
      <xdr:col>6</xdr:col>
      <xdr:colOff>717550</xdr:colOff>
      <xdr:row>30</xdr:row>
      <xdr:rowOff>38100</xdr:rowOff>
    </xdr:to>
    <xdr:cxnSp macro="">
      <xdr:nvCxnSpPr>
        <xdr:cNvPr id="20" name="Straight Arrow Connector 19"/>
        <xdr:cNvCxnSpPr/>
      </xdr:nvCxnSpPr>
      <xdr:spPr>
        <a:xfrm flipV="1">
          <a:off x="4102100" y="4330700"/>
          <a:ext cx="571500" cy="9525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247650</xdr:colOff>
      <xdr:row>34</xdr:row>
      <xdr:rowOff>69850</xdr:rowOff>
    </xdr:from>
    <xdr:to>
      <xdr:col>14</xdr:col>
      <xdr:colOff>425450</xdr:colOff>
      <xdr:row>35</xdr:row>
      <xdr:rowOff>88900</xdr:rowOff>
    </xdr:to>
    <xdr:cxnSp macro="">
      <xdr:nvCxnSpPr>
        <xdr:cNvPr id="21" name="Straight Arrow Connector 20"/>
        <xdr:cNvCxnSpPr/>
      </xdr:nvCxnSpPr>
      <xdr:spPr>
        <a:xfrm flipV="1">
          <a:off x="10337800" y="5029200"/>
          <a:ext cx="177800" cy="15875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3</xdr:col>
      <xdr:colOff>485775</xdr:colOff>
      <xdr:row>0</xdr:row>
      <xdr:rowOff>19050</xdr:rowOff>
    </xdr:from>
    <xdr:to>
      <xdr:col>6</xdr:col>
      <xdr:colOff>47625</xdr:colOff>
      <xdr:row>2</xdr:row>
      <xdr:rowOff>133350</xdr:rowOff>
    </xdr:to>
    <xdr:pic>
      <xdr:nvPicPr>
        <xdr:cNvPr id="1029" name="Picture 2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4575" y="19050"/>
          <a:ext cx="161925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355600</xdr:colOff>
      <xdr:row>15</xdr:row>
      <xdr:rowOff>95250</xdr:rowOff>
    </xdr:from>
    <xdr:to>
      <xdr:col>5</xdr:col>
      <xdr:colOff>736600</xdr:colOff>
      <xdr:row>15</xdr:row>
      <xdr:rowOff>95250</xdr:rowOff>
    </xdr:to>
    <xdr:cxnSp macro="">
      <xdr:nvCxnSpPr>
        <xdr:cNvPr id="23" name="Straight Arrow Connector 22"/>
        <xdr:cNvCxnSpPr/>
      </xdr:nvCxnSpPr>
      <xdr:spPr>
        <a:xfrm flipH="1">
          <a:off x="3505200" y="2381250"/>
          <a:ext cx="381000" cy="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381000</xdr:colOff>
      <xdr:row>16</xdr:row>
      <xdr:rowOff>88900</xdr:rowOff>
    </xdr:from>
    <xdr:to>
      <xdr:col>5</xdr:col>
      <xdr:colOff>762000</xdr:colOff>
      <xdr:row>16</xdr:row>
      <xdr:rowOff>88900</xdr:rowOff>
    </xdr:to>
    <xdr:cxnSp macro="">
      <xdr:nvCxnSpPr>
        <xdr:cNvPr id="24" name="Straight Arrow Connector 23"/>
        <xdr:cNvCxnSpPr/>
      </xdr:nvCxnSpPr>
      <xdr:spPr>
        <a:xfrm flipH="1">
          <a:off x="3530600" y="2514600"/>
          <a:ext cx="381000" cy="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10</xdr:col>
      <xdr:colOff>923925</xdr:colOff>
      <xdr:row>0</xdr:row>
      <xdr:rowOff>47625</xdr:rowOff>
    </xdr:from>
    <xdr:to>
      <xdr:col>13</xdr:col>
      <xdr:colOff>609600</xdr:colOff>
      <xdr:row>3</xdr:row>
      <xdr:rowOff>28575</xdr:rowOff>
    </xdr:to>
    <xdr:pic>
      <xdr:nvPicPr>
        <xdr:cNvPr id="1032" name="Picture 2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96150" y="47625"/>
          <a:ext cx="182880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R265"/>
  <sheetViews>
    <sheetView topLeftCell="A37" workbookViewId="0">
      <selection activeCell="F13" sqref="F13"/>
    </sheetView>
  </sheetViews>
  <sheetFormatPr defaultRowHeight="15"/>
  <cols>
    <col min="1" max="1" width="6.7109375" customWidth="1"/>
    <col min="2" max="2" width="8" customWidth="1"/>
    <col min="3" max="3" width="7.5703125" customWidth="1"/>
    <col min="4" max="4" width="13" customWidth="1"/>
    <col min="5" max="5" width="15.42578125" customWidth="1"/>
    <col min="6" max="6" width="13" customWidth="1"/>
    <col min="7" max="7" width="12" customWidth="1"/>
    <col min="8" max="8" width="13.28515625" customWidth="1"/>
    <col min="9" max="9" width="5.5703125" customWidth="1"/>
    <col min="11" max="11" width="14" customWidth="1"/>
    <col min="12" max="12" width="12.140625" customWidth="1"/>
    <col min="13" max="13" width="16.85546875" customWidth="1"/>
    <col min="14" max="14" width="16.5703125" customWidth="1"/>
    <col min="15" max="15" width="14.42578125" customWidth="1"/>
    <col min="16" max="16" width="18.42578125" customWidth="1"/>
    <col min="17" max="17" width="14.28515625" customWidth="1"/>
    <col min="18" max="18" width="10.42578125" customWidth="1"/>
  </cols>
  <sheetData>
    <row r="3" spans="1:9" ht="14.45" customHeight="1"/>
    <row r="4" spans="1:9" ht="21">
      <c r="A4" s="96"/>
      <c r="B4" s="277" t="s">
        <v>157</v>
      </c>
      <c r="C4" s="152"/>
      <c r="D4" s="153"/>
      <c r="E4" s="152"/>
      <c r="F4" s="152"/>
      <c r="G4" s="152"/>
      <c r="H4" s="153"/>
      <c r="I4" s="96"/>
    </row>
    <row r="5" spans="1:9" ht="7.5" customHeight="1">
      <c r="A5" s="96"/>
      <c r="B5" s="156"/>
      <c r="C5" s="156"/>
      <c r="D5" s="156"/>
      <c r="E5" s="96"/>
      <c r="F5" s="96"/>
      <c r="G5" s="96"/>
      <c r="H5" s="96"/>
      <c r="I5" s="96"/>
    </row>
    <row r="6" spans="1:9" ht="14.1" customHeight="1">
      <c r="A6" s="96"/>
      <c r="B6" s="156"/>
      <c r="C6" s="290"/>
      <c r="D6" s="290"/>
      <c r="E6" s="291"/>
      <c r="F6" s="291"/>
      <c r="G6" s="96"/>
      <c r="H6" s="96"/>
      <c r="I6" s="96"/>
    </row>
    <row r="7" spans="1:9" ht="6" customHeight="1" thickBot="1">
      <c r="A7" s="96"/>
      <c r="B7" s="156"/>
      <c r="C7" s="156"/>
      <c r="D7" s="96"/>
      <c r="E7" s="156"/>
      <c r="F7" s="96" t="s">
        <v>19</v>
      </c>
      <c r="G7" s="96"/>
      <c r="H7" s="96"/>
      <c r="I7" s="96"/>
    </row>
    <row r="8" spans="1:9" ht="11.1" customHeight="1" thickBot="1">
      <c r="A8" s="161" t="s">
        <v>26</v>
      </c>
      <c r="B8" s="162"/>
      <c r="C8" s="162"/>
      <c r="D8" s="162"/>
      <c r="E8" s="75">
        <v>5000</v>
      </c>
      <c r="F8" s="163"/>
      <c r="G8" s="228" t="s">
        <v>52</v>
      </c>
      <c r="H8" s="229"/>
      <c r="I8" s="96"/>
    </row>
    <row r="9" spans="1:9" ht="11.1" customHeight="1" thickBot="1">
      <c r="A9" s="166" t="s">
        <v>27</v>
      </c>
      <c r="B9" s="166"/>
      <c r="C9" s="166"/>
      <c r="D9" s="166"/>
      <c r="E9" s="75">
        <v>300</v>
      </c>
      <c r="F9" s="167"/>
      <c r="G9" s="231">
        <f>E8*E9</f>
        <v>1500000</v>
      </c>
      <c r="H9" s="230"/>
      <c r="I9" s="96"/>
    </row>
    <row r="10" spans="1:9" ht="11.1" customHeight="1" thickBot="1">
      <c r="A10" s="166" t="s">
        <v>28</v>
      </c>
      <c r="B10" s="166"/>
      <c r="C10" s="166"/>
      <c r="D10" s="166"/>
      <c r="E10" s="340">
        <v>1</v>
      </c>
      <c r="F10" s="143" t="s">
        <v>19</v>
      </c>
      <c r="G10" s="170"/>
      <c r="H10" s="143"/>
      <c r="I10" s="96"/>
    </row>
    <row r="11" spans="1:9" ht="11.1" customHeight="1" thickBot="1">
      <c r="A11" s="158" t="s">
        <v>29</v>
      </c>
      <c r="B11" s="166"/>
      <c r="C11" s="166"/>
      <c r="D11" s="166"/>
      <c r="E11" s="75">
        <v>3</v>
      </c>
      <c r="F11" s="143"/>
      <c r="G11" s="171"/>
      <c r="H11" s="143"/>
      <c r="I11" s="96"/>
    </row>
    <row r="12" spans="1:9" ht="11.1" customHeight="1" thickBot="1">
      <c r="A12" s="158" t="s">
        <v>30</v>
      </c>
      <c r="B12" s="143"/>
      <c r="C12" s="143"/>
      <c r="D12" s="143"/>
      <c r="E12" s="75">
        <v>18</v>
      </c>
      <c r="F12" s="143"/>
      <c r="G12" s="159"/>
      <c r="H12" s="159"/>
      <c r="I12" s="96"/>
    </row>
    <row r="13" spans="1:9" ht="11.1" customHeight="1" thickBot="1">
      <c r="A13" s="158" t="s">
        <v>31</v>
      </c>
      <c r="B13" s="143"/>
      <c r="C13" s="143"/>
      <c r="D13" s="143"/>
      <c r="E13" s="75">
        <v>5.5</v>
      </c>
      <c r="F13" s="143"/>
      <c r="G13" s="328" t="s">
        <v>102</v>
      </c>
      <c r="H13" s="229"/>
      <c r="I13" s="292"/>
    </row>
    <row r="14" spans="1:9" ht="11.1" customHeight="1" thickBot="1">
      <c r="A14" s="159" t="s">
        <v>56</v>
      </c>
      <c r="B14" s="143"/>
      <c r="C14" s="143"/>
      <c r="D14" s="143"/>
      <c r="E14" s="73"/>
      <c r="F14" s="143"/>
      <c r="G14" s="329">
        <f>G9/1000</f>
        <v>1500</v>
      </c>
      <c r="H14" s="330"/>
      <c r="I14" s="96"/>
    </row>
    <row r="15" spans="1:9" ht="11.1" customHeight="1" thickBot="1">
      <c r="A15" s="159" t="s">
        <v>57</v>
      </c>
      <c r="B15" s="143"/>
      <c r="C15" s="143"/>
      <c r="D15" s="143"/>
      <c r="E15" s="76"/>
      <c r="F15" s="143"/>
      <c r="G15" s="143"/>
      <c r="H15" s="143"/>
      <c r="I15" s="96"/>
    </row>
    <row r="16" spans="1:9" ht="11.1" customHeight="1" thickBot="1">
      <c r="A16" s="158" t="s">
        <v>70</v>
      </c>
      <c r="B16" s="143"/>
      <c r="C16" s="143"/>
      <c r="D16" s="143"/>
      <c r="E16" s="77">
        <v>0.12</v>
      </c>
      <c r="F16" s="163"/>
      <c r="G16" s="168"/>
      <c r="H16" s="143"/>
      <c r="I16" s="96"/>
    </row>
    <row r="17" spans="1:17" ht="11.1" customHeight="1" thickBot="1">
      <c r="A17" s="158" t="s">
        <v>43</v>
      </c>
      <c r="B17" s="143"/>
      <c r="C17" s="143"/>
      <c r="D17" s="143"/>
      <c r="E17" s="75">
        <v>0.35</v>
      </c>
      <c r="F17" s="163"/>
      <c r="G17" s="168"/>
      <c r="H17" s="143"/>
      <c r="I17" s="96"/>
    </row>
    <row r="18" spans="1:17" ht="11.1" customHeight="1" thickBot="1">
      <c r="A18" s="158" t="s">
        <v>51</v>
      </c>
      <c r="B18" s="143"/>
      <c r="C18" s="143"/>
      <c r="D18" s="143"/>
      <c r="E18" s="340">
        <v>400</v>
      </c>
      <c r="F18" s="143"/>
      <c r="G18" s="143"/>
      <c r="H18" s="143"/>
      <c r="I18" s="96"/>
    </row>
    <row r="19" spans="1:17" ht="11.1" customHeight="1" thickBot="1">
      <c r="A19" s="158" t="s">
        <v>76</v>
      </c>
      <c r="B19" s="163"/>
      <c r="C19" s="163"/>
      <c r="D19" s="163"/>
      <c r="E19" s="79">
        <v>25</v>
      </c>
      <c r="F19" s="163"/>
      <c r="G19" s="88"/>
      <c r="H19" s="163"/>
      <c r="I19" s="96"/>
    </row>
    <row r="20" spans="1:17" ht="10.5" customHeight="1" thickBot="1">
      <c r="A20" s="163"/>
      <c r="B20" s="163"/>
      <c r="C20" s="163"/>
      <c r="D20" s="163"/>
      <c r="E20" s="163"/>
      <c r="F20" s="163"/>
      <c r="G20" s="163"/>
      <c r="H20" s="163"/>
      <c r="I20" s="96"/>
    </row>
    <row r="21" spans="1:17" ht="12" customHeight="1" thickBot="1">
      <c r="A21" s="190"/>
      <c r="B21" s="297" t="s">
        <v>139</v>
      </c>
      <c r="C21" s="297"/>
      <c r="D21" s="298"/>
      <c r="E21" s="299">
        <f>SUM(G9*0.1)</f>
        <v>150000</v>
      </c>
      <c r="F21" s="341" t="s">
        <v>156</v>
      </c>
      <c r="G21" s="296"/>
      <c r="I21" s="96"/>
    </row>
    <row r="22" spans="1:17" ht="11.1" customHeight="1" thickBot="1">
      <c r="A22" s="192"/>
      <c r="B22" s="192"/>
      <c r="C22" s="193"/>
      <c r="D22" s="159"/>
      <c r="E22" s="160"/>
      <c r="F22" s="160"/>
      <c r="G22" s="160"/>
      <c r="H22" s="191"/>
      <c r="I22" s="96"/>
    </row>
    <row r="23" spans="1:17" ht="11.1" customHeight="1" thickBot="1">
      <c r="A23" s="309"/>
      <c r="B23" s="241"/>
      <c r="C23" s="244" t="s">
        <v>137</v>
      </c>
      <c r="D23" s="245"/>
      <c r="E23" s="245"/>
      <c r="F23" s="246"/>
      <c r="G23" s="337"/>
      <c r="H23" s="293"/>
      <c r="I23" s="96"/>
    </row>
    <row r="24" spans="1:17" ht="11.1" customHeight="1">
      <c r="A24" s="140"/>
      <c r="B24" s="140"/>
      <c r="C24" s="140"/>
      <c r="D24" s="140"/>
      <c r="E24" s="300"/>
      <c r="I24" s="96"/>
      <c r="J24" s="293"/>
    </row>
    <row r="25" spans="1:17" ht="11.1" customHeight="1">
      <c r="A25" s="1"/>
      <c r="B25" s="303" t="s">
        <v>140</v>
      </c>
      <c r="C25" s="303"/>
      <c r="D25" s="303"/>
      <c r="E25" s="289"/>
      <c r="F25" s="304">
        <f>SUM((G14*K202/100)*L202)*(E16)*365</f>
        <v>65042.999999999993</v>
      </c>
      <c r="I25" s="96"/>
    </row>
    <row r="26" spans="1:17" ht="11.1" customHeight="1">
      <c r="A26" s="139"/>
      <c r="C26" s="302"/>
      <c r="D26" s="302"/>
      <c r="F26" s="136"/>
      <c r="I26" s="96"/>
      <c r="Q26" s="67"/>
    </row>
    <row r="27" spans="1:17" ht="11.1" customHeight="1">
      <c r="B27" s="305" t="s">
        <v>141</v>
      </c>
      <c r="C27" s="289"/>
      <c r="D27" s="306"/>
      <c r="E27" s="289"/>
      <c r="F27" s="304">
        <f>F25*E19</f>
        <v>1626074.9999999998</v>
      </c>
      <c r="I27" s="96"/>
      <c r="Q27" s="67"/>
    </row>
    <row r="28" spans="1:17" ht="11.1" customHeight="1">
      <c r="D28" s="142"/>
      <c r="E28" s="142"/>
      <c r="I28" s="96"/>
      <c r="Q28" s="67"/>
    </row>
    <row r="29" spans="1:17" ht="11.1" customHeight="1">
      <c r="A29" s="185" t="s">
        <v>83</v>
      </c>
      <c r="B29" s="289"/>
      <c r="C29" s="289"/>
      <c r="D29" s="150"/>
      <c r="E29" s="150"/>
      <c r="F29" s="307">
        <f>K233*-1</f>
        <v>-423647.99252585042</v>
      </c>
      <c r="I29" s="96"/>
      <c r="Q29" s="67"/>
    </row>
    <row r="30" spans="1:17" ht="11.1" customHeight="1">
      <c r="A30" s="185" t="s">
        <v>117</v>
      </c>
      <c r="B30" s="289"/>
      <c r="C30" s="289"/>
      <c r="D30" s="289"/>
      <c r="E30" s="289"/>
      <c r="F30" s="102">
        <v>0</v>
      </c>
      <c r="I30" s="96"/>
      <c r="Q30" s="67"/>
    </row>
    <row r="31" spans="1:17" ht="11.1" customHeight="1" thickBot="1">
      <c r="A31" s="185" t="s">
        <v>84</v>
      </c>
      <c r="B31" s="185"/>
      <c r="C31" s="185"/>
      <c r="D31" s="185"/>
      <c r="E31" s="308"/>
      <c r="F31" s="307">
        <f>F27*-1</f>
        <v>-1626074.9999999998</v>
      </c>
      <c r="G31" s="96"/>
      <c r="H31" s="96"/>
      <c r="I31" s="96"/>
      <c r="Q31" s="67"/>
    </row>
    <row r="32" spans="1:17" ht="11.1" customHeight="1" thickBot="1">
      <c r="A32" s="108" t="s">
        <v>93</v>
      </c>
      <c r="B32" s="105"/>
      <c r="C32" s="105"/>
      <c r="D32" s="105"/>
      <c r="E32" s="105"/>
      <c r="F32" s="105">
        <v>0</v>
      </c>
      <c r="I32" s="96"/>
      <c r="Q32" s="67"/>
    </row>
    <row r="33" spans="1:17" ht="12" customHeight="1">
      <c r="A33" s="105" t="s">
        <v>59</v>
      </c>
      <c r="B33" s="105"/>
      <c r="C33" s="105"/>
      <c r="D33" s="105"/>
      <c r="E33" s="105"/>
      <c r="F33" s="311">
        <f>K233/E19*E17</f>
        <v>5931.0718953619062</v>
      </c>
      <c r="G33" s="96"/>
      <c r="H33" s="96"/>
      <c r="I33" s="96"/>
      <c r="Q33" s="67"/>
    </row>
    <row r="34" spans="1:17" ht="11.1" customHeight="1">
      <c r="A34" s="76"/>
      <c r="B34" s="76"/>
      <c r="C34" s="76"/>
      <c r="D34" s="76"/>
      <c r="E34" s="76"/>
      <c r="F34" s="76"/>
      <c r="I34" s="96"/>
      <c r="Q34" s="67"/>
    </row>
    <row r="35" spans="1:17" ht="11.1" customHeight="1">
      <c r="A35" s="76"/>
      <c r="C35" s="76"/>
      <c r="D35" s="310" t="s">
        <v>35</v>
      </c>
      <c r="E35" s="289"/>
      <c r="F35" s="322">
        <f>SUM(F29:F33)</f>
        <v>-2043791.9206304883</v>
      </c>
      <c r="I35" s="96"/>
      <c r="Q35" s="67"/>
    </row>
    <row r="36" spans="1:17" ht="11.1" customHeight="1">
      <c r="A36" s="76"/>
      <c r="I36" s="96"/>
      <c r="Q36" s="67"/>
    </row>
    <row r="37" spans="1:17" ht="11.1" customHeight="1">
      <c r="A37" s="96"/>
      <c r="I37" s="96"/>
      <c r="Q37" s="67"/>
    </row>
    <row r="38" spans="1:17" ht="11.1" customHeight="1" thickBot="1">
      <c r="I38" s="96"/>
      <c r="Q38" s="67"/>
    </row>
    <row r="39" spans="1:17" ht="11.1" customHeight="1" thickBot="1">
      <c r="A39" s="235" t="s">
        <v>103</v>
      </c>
      <c r="B39" s="236"/>
      <c r="C39" s="236"/>
      <c r="D39" s="236"/>
      <c r="E39" s="237"/>
      <c r="F39" s="238"/>
      <c r="G39" s="339"/>
      <c r="H39" s="338"/>
      <c r="I39" s="96"/>
      <c r="Q39" s="67"/>
    </row>
    <row r="40" spans="1:17" ht="11.1" customHeight="1">
      <c r="I40" s="96"/>
      <c r="Q40" s="67"/>
    </row>
    <row r="41" spans="1:17" ht="12.6" customHeight="1">
      <c r="I41" s="96"/>
      <c r="Q41" s="67"/>
    </row>
    <row r="42" spans="1:17" ht="12.6" customHeight="1">
      <c r="A42" s="312" t="s">
        <v>154</v>
      </c>
      <c r="B42" s="313"/>
      <c r="C42" s="314"/>
      <c r="D42" s="314"/>
      <c r="E42" s="314"/>
      <c r="F42" s="315">
        <f>G187</f>
        <v>-263813.41189149802</v>
      </c>
      <c r="I42" s="96"/>
      <c r="Q42" s="67"/>
    </row>
    <row r="43" spans="1:17" ht="11.1" customHeight="1">
      <c r="A43" s="302"/>
      <c r="B43" s="219"/>
      <c r="C43" s="69"/>
      <c r="D43" s="69"/>
      <c r="E43" s="69"/>
      <c r="F43" s="69"/>
      <c r="I43" s="96"/>
      <c r="Q43" s="67"/>
    </row>
    <row r="44" spans="1:17" ht="11.1" customHeight="1">
      <c r="A44" s="314" t="s">
        <v>143</v>
      </c>
      <c r="B44" s="314"/>
      <c r="C44" s="314"/>
      <c r="D44" s="314"/>
      <c r="E44" s="314"/>
      <c r="F44" s="316">
        <f>H189</f>
        <v>36750</v>
      </c>
      <c r="I44" s="96"/>
      <c r="Q44" s="67"/>
    </row>
    <row r="45" spans="1:17" ht="11.1" customHeight="1">
      <c r="A45" s="69"/>
      <c r="B45" s="69"/>
      <c r="C45" s="69"/>
      <c r="D45" s="69"/>
      <c r="E45" s="69"/>
      <c r="F45" s="69"/>
      <c r="I45" s="96"/>
      <c r="Q45" s="67"/>
    </row>
    <row r="46" spans="1:17" ht="11.1" customHeight="1">
      <c r="A46" s="314" t="s">
        <v>145</v>
      </c>
      <c r="B46" s="314"/>
      <c r="C46" s="314"/>
      <c r="D46" s="314"/>
      <c r="E46" s="314"/>
      <c r="F46" s="316">
        <v>0</v>
      </c>
      <c r="H46" s="201"/>
      <c r="I46" s="96"/>
      <c r="J46" s="293"/>
      <c r="K46" s="203"/>
      <c r="L46" s="203"/>
      <c r="M46" s="203"/>
      <c r="Q46" s="71"/>
    </row>
    <row r="47" spans="1:17" ht="12.6" customHeight="1">
      <c r="A47" s="168"/>
      <c r="B47" s="168"/>
      <c r="I47" s="96"/>
      <c r="J47" s="293"/>
      <c r="K47" s="203"/>
      <c r="L47" s="203"/>
      <c r="M47" s="203"/>
      <c r="Q47" s="72"/>
    </row>
    <row r="48" spans="1:17" ht="11.1" customHeight="1">
      <c r="A48" s="314" t="s">
        <v>144</v>
      </c>
      <c r="B48" s="314"/>
      <c r="C48" s="314"/>
      <c r="D48" s="314"/>
      <c r="E48" s="314"/>
      <c r="F48" s="317">
        <f>F27</f>
        <v>1626074.9999999998</v>
      </c>
      <c r="I48" s="96"/>
      <c r="J48" s="293"/>
      <c r="K48" s="323"/>
      <c r="L48" s="324"/>
      <c r="M48" s="324"/>
      <c r="Q48" s="67"/>
    </row>
    <row r="49" spans="1:17" ht="11.1" customHeight="1">
      <c r="F49" s="287"/>
      <c r="I49" s="96"/>
      <c r="J49" s="293"/>
      <c r="K49" s="323"/>
      <c r="L49" s="323"/>
      <c r="M49" s="160"/>
      <c r="Q49" s="67"/>
    </row>
    <row r="50" spans="1:17" ht="11.1" customHeight="1">
      <c r="A50" s="318"/>
      <c r="B50" s="319" t="s">
        <v>138</v>
      </c>
      <c r="C50" s="320"/>
      <c r="D50" s="321"/>
      <c r="E50" s="321"/>
      <c r="F50" s="315">
        <f>H194</f>
        <v>1444011.5881085019</v>
      </c>
      <c r="I50" s="96"/>
      <c r="J50" s="293"/>
      <c r="K50" s="323"/>
      <c r="L50" s="325"/>
      <c r="M50" s="160"/>
      <c r="Q50" s="67"/>
    </row>
    <row r="51" spans="1:17" ht="11.1" customHeight="1">
      <c r="I51" s="96"/>
      <c r="J51" s="293"/>
      <c r="K51" s="203"/>
      <c r="L51" s="326"/>
      <c r="M51" s="327"/>
      <c r="Q51" s="67"/>
    </row>
    <row r="52" spans="1:17" ht="12.6" customHeight="1">
      <c r="I52" s="96"/>
      <c r="J52" s="293"/>
      <c r="K52" s="293"/>
      <c r="L52" s="293"/>
      <c r="M52" s="293"/>
      <c r="Q52" s="67"/>
    </row>
    <row r="53" spans="1:17" ht="13.5" customHeight="1" thickBot="1">
      <c r="I53" s="96"/>
      <c r="J53" s="293"/>
      <c r="K53" s="293"/>
      <c r="L53" s="293"/>
      <c r="M53" s="293"/>
      <c r="Q53" s="67"/>
    </row>
    <row r="54" spans="1:17" ht="11.1" customHeight="1">
      <c r="D54" s="121" t="s">
        <v>109</v>
      </c>
      <c r="E54" s="122"/>
      <c r="F54" s="123"/>
      <c r="I54" s="96"/>
      <c r="Q54" s="67"/>
    </row>
    <row r="55" spans="1:17" ht="11.1" customHeight="1">
      <c r="D55" s="225" t="s">
        <v>118</v>
      </c>
      <c r="E55" s="226"/>
      <c r="F55" s="227"/>
      <c r="I55" s="96"/>
      <c r="Q55" s="67"/>
    </row>
    <row r="56" spans="1:17" ht="11.1" customHeight="1" thickBot="1">
      <c r="D56" s="124"/>
      <c r="E56" s="125">
        <f>F35-H194</f>
        <v>-3487803.5087389899</v>
      </c>
      <c r="F56" s="288"/>
      <c r="I56" s="96"/>
      <c r="Q56" s="67"/>
    </row>
    <row r="57" spans="1:17" ht="11.1" customHeight="1">
      <c r="I57" s="96"/>
      <c r="Q57" s="67"/>
    </row>
    <row r="58" spans="1:17" ht="11.1" customHeight="1">
      <c r="I58" s="96"/>
      <c r="Q58" s="67"/>
    </row>
    <row r="59" spans="1:17" ht="11.1" customHeight="1">
      <c r="I59" s="96"/>
      <c r="Q59" s="72"/>
    </row>
    <row r="60" spans="1:17" ht="11.1" customHeight="1">
      <c r="I60" s="96"/>
      <c r="Q60" s="72"/>
    </row>
    <row r="61" spans="1:17" ht="11.1" customHeight="1">
      <c r="A61" s="96"/>
      <c r="B61" s="96"/>
      <c r="C61" s="96"/>
      <c r="D61" s="96"/>
      <c r="E61" s="96"/>
      <c r="F61" s="96"/>
      <c r="G61" s="96"/>
      <c r="H61" s="96"/>
      <c r="I61" s="96"/>
      <c r="Q61" s="67"/>
    </row>
    <row r="62" spans="1:17" ht="11.1" customHeight="1">
      <c r="A62" s="96"/>
      <c r="B62" s="96"/>
      <c r="C62" s="96"/>
      <c r="D62" s="96"/>
      <c r="E62" s="96"/>
      <c r="F62" s="96"/>
      <c r="G62" s="96"/>
      <c r="H62" s="96"/>
      <c r="I62" s="96"/>
      <c r="Q62" s="66"/>
    </row>
    <row r="63" spans="1:17">
      <c r="I63" s="96"/>
      <c r="Q63" s="66"/>
    </row>
    <row r="64" spans="1:17">
      <c r="I64" s="76"/>
      <c r="J64" s="163"/>
      <c r="K64" s="163"/>
      <c r="L64" s="163"/>
      <c r="M64" s="163"/>
      <c r="N64" s="163"/>
      <c r="O64" s="163"/>
      <c r="P64" s="96"/>
      <c r="Q64" s="66"/>
    </row>
    <row r="65" spans="9:18">
      <c r="I65" s="76"/>
      <c r="J65" s="163"/>
      <c r="K65" s="96"/>
      <c r="L65" s="96"/>
      <c r="M65" s="96"/>
      <c r="N65" s="96"/>
      <c r="O65" s="96"/>
      <c r="P65" s="96"/>
      <c r="Q65" s="66"/>
    </row>
    <row r="66" spans="9:18">
      <c r="I66" s="142"/>
      <c r="J66" s="163"/>
      <c r="K66" s="96"/>
      <c r="L66" s="96"/>
      <c r="M66" s="96"/>
      <c r="N66" s="96"/>
      <c r="O66" s="96"/>
      <c r="P66" s="96"/>
      <c r="Q66" s="67"/>
    </row>
    <row r="67" spans="9:18">
      <c r="I67" s="76"/>
      <c r="J67" s="220"/>
      <c r="K67" s="96"/>
      <c r="L67" s="96"/>
      <c r="M67" s="96"/>
      <c r="N67" s="96"/>
      <c r="O67" s="96"/>
      <c r="P67" s="96"/>
      <c r="Q67" s="67"/>
    </row>
    <row r="68" spans="9:18">
      <c r="I68" s="221"/>
      <c r="J68" s="163"/>
      <c r="K68" s="96"/>
      <c r="L68" s="96"/>
      <c r="M68" s="96"/>
      <c r="N68" s="96"/>
      <c r="O68" s="96"/>
      <c r="P68" s="96"/>
      <c r="Q68" s="67"/>
      <c r="R68" s="1"/>
    </row>
    <row r="69" spans="9:18">
      <c r="I69" s="221"/>
      <c r="J69" s="163"/>
      <c r="K69" s="163"/>
      <c r="L69" s="222"/>
      <c r="M69" s="163"/>
      <c r="N69" s="163"/>
      <c r="O69" s="163"/>
      <c r="P69" s="163"/>
      <c r="Q69" s="67"/>
    </row>
    <row r="70" spans="9:18">
      <c r="I70" s="219"/>
      <c r="J70" s="163"/>
      <c r="K70" s="223"/>
      <c r="L70" s="163"/>
      <c r="M70" s="163"/>
      <c r="N70" s="163"/>
      <c r="O70" s="163"/>
      <c r="P70" s="163"/>
      <c r="Q70" s="67"/>
    </row>
    <row r="71" spans="9:18">
      <c r="I71" s="219"/>
      <c r="J71" s="96"/>
      <c r="K71" s="76"/>
      <c r="L71" s="76"/>
      <c r="M71" s="76"/>
      <c r="N71" s="76"/>
      <c r="O71" s="76"/>
      <c r="P71" s="96"/>
    </row>
    <row r="72" spans="9:18">
      <c r="I72" s="219"/>
      <c r="J72" s="76"/>
      <c r="K72" s="76"/>
      <c r="L72" s="76"/>
      <c r="M72" s="76"/>
      <c r="N72" s="76"/>
      <c r="O72" s="76"/>
      <c r="P72" s="96"/>
    </row>
    <row r="73" spans="9:18">
      <c r="I73" s="219"/>
      <c r="J73" s="76"/>
      <c r="K73" s="76"/>
      <c r="L73" s="76"/>
      <c r="M73" s="76"/>
      <c r="N73" s="76"/>
      <c r="O73" s="76"/>
      <c r="P73" s="96"/>
      <c r="R73" s="1"/>
    </row>
    <row r="74" spans="9:18">
      <c r="I74" s="96"/>
      <c r="J74" s="76"/>
      <c r="K74" s="76"/>
      <c r="L74" s="76"/>
      <c r="M74" s="76"/>
      <c r="N74" s="76"/>
      <c r="O74" s="76"/>
      <c r="P74" s="96"/>
      <c r="R74" s="1"/>
    </row>
    <row r="75" spans="9:18">
      <c r="I75" s="96"/>
      <c r="J75" s="96"/>
      <c r="K75" s="96"/>
      <c r="L75" s="96"/>
      <c r="M75" s="96"/>
      <c r="N75" s="96"/>
      <c r="O75" s="96"/>
      <c r="P75" s="96"/>
      <c r="R75" s="1"/>
    </row>
    <row r="76" spans="9:18">
      <c r="I76" s="191"/>
      <c r="J76" s="96"/>
      <c r="K76" s="96"/>
      <c r="L76" s="96"/>
      <c r="M76" s="96"/>
      <c r="N76" s="96"/>
      <c r="O76" s="96"/>
      <c r="P76" s="96"/>
      <c r="R76" s="1"/>
    </row>
    <row r="77" spans="9:18">
      <c r="I77" s="191"/>
      <c r="J77" s="96"/>
      <c r="K77" s="96"/>
      <c r="L77" s="96"/>
      <c r="M77" s="96"/>
      <c r="N77" s="96"/>
      <c r="O77" s="96"/>
      <c r="P77" s="96"/>
      <c r="R77" s="1"/>
    </row>
    <row r="78" spans="9:18">
      <c r="I78" s="191"/>
      <c r="J78" s="96"/>
      <c r="K78" s="96"/>
      <c r="L78" s="96"/>
      <c r="M78" s="96"/>
      <c r="N78" s="96"/>
      <c r="O78" s="96"/>
      <c r="P78" s="96"/>
      <c r="R78" s="1"/>
    </row>
    <row r="79" spans="9:18">
      <c r="I79" s="191"/>
      <c r="J79" s="96"/>
      <c r="K79" s="96"/>
      <c r="L79" s="96"/>
      <c r="M79" s="96"/>
      <c r="N79" s="96"/>
      <c r="O79" s="96"/>
      <c r="P79" s="96"/>
      <c r="R79" s="1"/>
    </row>
    <row r="80" spans="9:18">
      <c r="J80" s="96"/>
      <c r="K80" s="96"/>
      <c r="L80" s="96"/>
      <c r="M80" s="96"/>
      <c r="N80" s="96"/>
      <c r="O80" s="96"/>
      <c r="P80" s="96"/>
      <c r="R80" s="1"/>
    </row>
    <row r="81" spans="1:18">
      <c r="I81" s="191"/>
      <c r="J81" s="96"/>
      <c r="K81" s="96"/>
      <c r="L81" s="96"/>
      <c r="M81" s="96"/>
      <c r="N81" s="96"/>
      <c r="O81" s="96"/>
      <c r="P81" s="96"/>
      <c r="R81" s="1"/>
    </row>
    <row r="82" spans="1:18">
      <c r="I82" s="191"/>
      <c r="J82" s="96"/>
      <c r="K82" s="96"/>
      <c r="L82" s="96"/>
      <c r="M82" s="96"/>
      <c r="N82" s="96"/>
      <c r="O82" s="96"/>
      <c r="P82" s="96"/>
      <c r="R82" s="1"/>
    </row>
    <row r="83" spans="1:18">
      <c r="I83" s="5"/>
      <c r="R83" s="1"/>
    </row>
    <row r="84" spans="1:18">
      <c r="I84" s="22"/>
      <c r="R84" s="1"/>
    </row>
    <row r="85" spans="1:18">
      <c r="I85" s="22"/>
      <c r="R85" s="1"/>
    </row>
    <row r="86" spans="1:18">
      <c r="I86" s="22"/>
      <c r="R86" s="1"/>
    </row>
    <row r="87" spans="1:18">
      <c r="A87" s="10"/>
      <c r="B87" s="6"/>
      <c r="H87" s="40"/>
      <c r="I87" s="22"/>
      <c r="R87" s="1"/>
    </row>
    <row r="88" spans="1:18">
      <c r="I88" s="22"/>
      <c r="R88" s="1"/>
    </row>
    <row r="89" spans="1:18">
      <c r="R89" s="1"/>
    </row>
    <row r="90" spans="1:18">
      <c r="R90" s="1"/>
    </row>
    <row r="91" spans="1:18">
      <c r="K91" s="37"/>
      <c r="L91" s="1"/>
      <c r="M91" s="64"/>
      <c r="N91" s="65"/>
      <c r="O91" s="1"/>
      <c r="P91" s="1"/>
      <c r="Q91" s="1"/>
      <c r="R91" s="1"/>
    </row>
    <row r="92" spans="1:18">
      <c r="A92" s="12"/>
      <c r="B92" s="6"/>
      <c r="C92" s="13"/>
      <c r="F92" s="23"/>
      <c r="G92" s="41"/>
      <c r="H92" s="41"/>
      <c r="K92" s="37"/>
      <c r="L92" s="1"/>
      <c r="M92" s="1"/>
      <c r="N92" s="48"/>
      <c r="O92" s="1"/>
      <c r="P92" s="1"/>
      <c r="Q92" s="1"/>
      <c r="R92" s="1"/>
    </row>
    <row r="93" spans="1:18">
      <c r="A93" s="13"/>
      <c r="B93" s="6"/>
      <c r="C93" s="13"/>
      <c r="F93" s="23"/>
      <c r="G93" s="45"/>
      <c r="K93" s="1"/>
      <c r="L93" s="1"/>
      <c r="M93" s="1"/>
      <c r="N93" s="44"/>
      <c r="O93" s="1"/>
      <c r="P93" s="1"/>
      <c r="Q93" s="1"/>
      <c r="R93" s="1"/>
    </row>
    <row r="94" spans="1:18">
      <c r="B94" s="6"/>
      <c r="G94" s="39"/>
      <c r="K94" s="1"/>
      <c r="L94" s="1"/>
      <c r="M94" s="1"/>
      <c r="N94" s="44"/>
      <c r="O94" s="1"/>
      <c r="P94" s="1"/>
      <c r="Q94" s="1"/>
      <c r="R94" s="1"/>
    </row>
    <row r="95" spans="1:18">
      <c r="A95" s="14"/>
      <c r="B95" s="13"/>
      <c r="C95" s="13"/>
      <c r="F95" s="23"/>
      <c r="H95" s="8"/>
      <c r="K95" s="1"/>
      <c r="L95" s="1"/>
      <c r="M95" s="1"/>
      <c r="N95" s="44"/>
      <c r="O95" s="1"/>
      <c r="P95" s="1"/>
      <c r="Q95" s="1"/>
      <c r="R95" s="1"/>
    </row>
    <row r="96" spans="1:18">
      <c r="A96" s="12"/>
      <c r="B96" s="13"/>
      <c r="C96" s="13"/>
      <c r="F96" s="23"/>
      <c r="G96" s="8"/>
      <c r="K96" s="1"/>
      <c r="L96" s="1"/>
      <c r="M96" s="1"/>
      <c r="N96" s="44"/>
      <c r="O96" s="1"/>
      <c r="P96" s="1"/>
      <c r="Q96" s="1"/>
      <c r="R96" s="1"/>
    </row>
    <row r="97" spans="1:18">
      <c r="A97" s="46"/>
      <c r="B97" s="41"/>
      <c r="C97" s="41"/>
      <c r="D97" s="39"/>
      <c r="F97" s="47"/>
      <c r="H97" s="49"/>
      <c r="K97" s="1"/>
      <c r="L97" s="1"/>
      <c r="M97" s="1"/>
      <c r="N97" s="44"/>
      <c r="O97" s="1"/>
      <c r="P97" s="1"/>
      <c r="Q97" s="1"/>
      <c r="R97" s="1"/>
    </row>
    <row r="98" spans="1:18">
      <c r="A98" s="46"/>
      <c r="B98" s="41"/>
      <c r="C98" s="41"/>
      <c r="D98" s="39"/>
      <c r="H98" s="50"/>
      <c r="I98" s="22"/>
      <c r="R98" s="1"/>
    </row>
    <row r="99" spans="1:18">
      <c r="A99" s="46"/>
      <c r="B99" s="41"/>
      <c r="C99" s="41"/>
      <c r="D99" s="39"/>
      <c r="G99" s="8"/>
      <c r="R99" s="1"/>
    </row>
    <row r="100" spans="1:18">
      <c r="A100" s="24"/>
      <c r="G100" s="8"/>
      <c r="R100" s="1"/>
    </row>
    <row r="101" spans="1:18">
      <c r="A101" s="11"/>
      <c r="B101" s="13"/>
      <c r="C101" s="13"/>
      <c r="F101" s="23"/>
      <c r="G101" s="8"/>
      <c r="R101" s="1"/>
    </row>
    <row r="102" spans="1:18">
      <c r="A102" s="13"/>
      <c r="B102" s="13"/>
      <c r="C102" s="13"/>
      <c r="D102" s="13"/>
      <c r="E102" s="6"/>
      <c r="F102" s="6"/>
      <c r="G102" s="8"/>
      <c r="H102" s="10"/>
      <c r="R102" s="1"/>
    </row>
    <row r="103" spans="1:18">
      <c r="A103" s="14"/>
      <c r="B103" s="13"/>
      <c r="C103" s="13"/>
      <c r="E103" s="6"/>
      <c r="F103" s="23"/>
      <c r="H103" s="10"/>
      <c r="R103" s="1"/>
    </row>
    <row r="104" spans="1:18">
      <c r="A104" s="14"/>
      <c r="B104" s="13"/>
      <c r="C104" s="13"/>
      <c r="D104" s="13"/>
      <c r="E104" s="6"/>
      <c r="G104" s="7"/>
      <c r="H104" s="10"/>
      <c r="R104" s="1"/>
    </row>
    <row r="105" spans="1:18">
      <c r="G105" s="10"/>
      <c r="H105" s="10"/>
      <c r="R105" s="1"/>
    </row>
    <row r="106" spans="1:18" ht="16.5">
      <c r="A106" s="14"/>
      <c r="B106" s="13"/>
      <c r="C106" s="13"/>
      <c r="D106" s="13"/>
      <c r="E106" s="6"/>
      <c r="F106" s="15"/>
      <c r="H106" s="11"/>
      <c r="R106" s="1"/>
    </row>
    <row r="107" spans="1:18" ht="22.5">
      <c r="H107" s="9"/>
      <c r="R107" s="61"/>
    </row>
    <row r="108" spans="1:18" ht="15.75">
      <c r="A108" s="16"/>
      <c r="B108" s="17"/>
      <c r="C108" s="17"/>
      <c r="D108" s="17"/>
      <c r="E108" s="18"/>
      <c r="F108" s="56"/>
      <c r="H108" s="9"/>
      <c r="R108" s="60"/>
    </row>
    <row r="109" spans="1:18">
      <c r="R109" s="62"/>
    </row>
    <row r="112" spans="1:18">
      <c r="R112" s="63"/>
    </row>
    <row r="113" spans="1:18">
      <c r="R113" s="1"/>
    </row>
    <row r="114" spans="1:18">
      <c r="R114" s="1"/>
    </row>
    <row r="115" spans="1:18">
      <c r="R115" s="1"/>
    </row>
    <row r="116" spans="1:18" ht="18.75">
      <c r="A116" s="13"/>
      <c r="B116" s="31"/>
      <c r="C116" s="31"/>
      <c r="D116" s="31"/>
      <c r="E116" s="31"/>
      <c r="F116" s="31"/>
      <c r="G116" s="32"/>
      <c r="H116" s="33"/>
      <c r="R116" s="1"/>
    </row>
    <row r="117" spans="1:18" ht="18.75">
      <c r="A117" s="14"/>
      <c r="B117" s="34"/>
      <c r="C117" s="34"/>
      <c r="D117" s="34"/>
      <c r="E117" s="34"/>
      <c r="F117" s="34"/>
      <c r="G117" s="35"/>
      <c r="H117" s="33"/>
      <c r="R117" s="1"/>
    </row>
    <row r="118" spans="1:18">
      <c r="A118" s="13"/>
      <c r="R118" s="1"/>
    </row>
    <row r="119" spans="1:18" ht="18.75">
      <c r="A119" s="14"/>
      <c r="D119" s="30"/>
      <c r="R119" s="1"/>
    </row>
    <row r="120" spans="1:18">
      <c r="A120" s="13"/>
      <c r="B120" s="3"/>
      <c r="C120" s="1"/>
      <c r="D120" s="1"/>
      <c r="E120" s="1"/>
      <c r="F120" s="1"/>
      <c r="G120" s="22"/>
      <c r="R120" s="1"/>
    </row>
    <row r="121" spans="1:18">
      <c r="B121" s="3"/>
      <c r="C121" s="1"/>
      <c r="D121" s="1"/>
      <c r="E121" s="1"/>
      <c r="F121" s="1"/>
      <c r="G121" s="22"/>
      <c r="R121" s="1"/>
    </row>
    <row r="122" spans="1:18">
      <c r="B122" s="3"/>
      <c r="C122" s="1"/>
      <c r="D122" s="1"/>
      <c r="E122" s="1"/>
      <c r="F122" s="1"/>
      <c r="G122" s="22"/>
      <c r="R122" s="1"/>
    </row>
    <row r="123" spans="1:18">
      <c r="B123" s="24"/>
      <c r="C123" s="1"/>
      <c r="D123" s="1"/>
      <c r="E123" s="1"/>
      <c r="F123" s="1"/>
      <c r="G123" s="22"/>
      <c r="R123" s="1"/>
    </row>
    <row r="124" spans="1:18" ht="17.25">
      <c r="A124" s="13"/>
      <c r="B124" s="24"/>
      <c r="G124" s="25"/>
      <c r="R124" s="1"/>
    </row>
    <row r="125" spans="1:18" ht="18.75">
      <c r="A125" s="13"/>
      <c r="D125" s="29"/>
      <c r="E125" s="26"/>
      <c r="F125" s="26"/>
      <c r="G125" s="27"/>
      <c r="H125" s="38"/>
      <c r="R125" s="1"/>
    </row>
    <row r="126" spans="1:18">
      <c r="A126" s="13"/>
      <c r="R126" s="1"/>
    </row>
    <row r="127" spans="1:18">
      <c r="A127" s="57"/>
      <c r="B127" s="24"/>
      <c r="C127" s="1"/>
      <c r="D127" s="1"/>
      <c r="E127" s="1"/>
      <c r="F127" s="1"/>
      <c r="G127" s="1"/>
      <c r="H127" s="1"/>
      <c r="R127" s="1"/>
    </row>
    <row r="128" spans="1:18">
      <c r="A128" s="57"/>
      <c r="B128" s="24"/>
      <c r="C128" s="1"/>
      <c r="D128" s="1"/>
      <c r="E128" s="1"/>
      <c r="F128" s="1"/>
      <c r="G128" s="1"/>
      <c r="H128" s="1"/>
    </row>
    <row r="129" spans="1:10">
      <c r="A129" s="57"/>
      <c r="B129" s="24"/>
      <c r="C129" s="1"/>
      <c r="D129" s="1"/>
      <c r="E129" s="1"/>
      <c r="F129" s="1"/>
      <c r="G129" s="1"/>
      <c r="H129" s="1"/>
    </row>
    <row r="130" spans="1:10">
      <c r="A130" s="57"/>
      <c r="B130" s="24"/>
      <c r="C130" s="1"/>
      <c r="D130" s="1"/>
      <c r="E130" s="1"/>
      <c r="F130" s="1"/>
      <c r="G130" s="1"/>
      <c r="H130" s="1"/>
    </row>
    <row r="131" spans="1:10">
      <c r="A131" s="57"/>
      <c r="B131" s="24"/>
      <c r="C131" s="1"/>
      <c r="D131" s="1"/>
      <c r="E131" s="1"/>
      <c r="F131" s="1"/>
      <c r="G131" s="1"/>
      <c r="H131" s="1"/>
    </row>
    <row r="132" spans="1:10">
      <c r="A132" s="1"/>
      <c r="B132" s="1"/>
      <c r="C132" s="1"/>
      <c r="D132" s="1"/>
      <c r="E132" s="1"/>
      <c r="F132" s="1"/>
      <c r="G132" s="1"/>
      <c r="H132" s="1"/>
    </row>
    <row r="133" spans="1:10" ht="15.75">
      <c r="A133" s="20"/>
      <c r="B133" s="1"/>
      <c r="C133" s="1"/>
      <c r="D133" s="1"/>
      <c r="E133" s="1"/>
      <c r="F133" s="1"/>
      <c r="G133" s="1"/>
      <c r="H133" s="1"/>
    </row>
    <row r="134" spans="1:10" ht="15.75">
      <c r="A134" s="28"/>
    </row>
    <row r="135" spans="1:10">
      <c r="B135" s="1"/>
    </row>
    <row r="136" spans="1:10">
      <c r="B136" s="1"/>
    </row>
    <row r="137" spans="1:10">
      <c r="B137" s="1"/>
      <c r="H137" s="9"/>
    </row>
    <row r="138" spans="1:10">
      <c r="B138" s="1"/>
    </row>
    <row r="139" spans="1:10">
      <c r="B139" s="1"/>
    </row>
    <row r="140" spans="1:10">
      <c r="B140" s="1"/>
    </row>
    <row r="141" spans="1:10">
      <c r="B141" s="1"/>
    </row>
    <row r="142" spans="1:10">
      <c r="B142" s="1"/>
    </row>
    <row r="143" spans="1:10">
      <c r="B143" s="1"/>
    </row>
    <row r="144" spans="1:10">
      <c r="B144" s="1"/>
      <c r="J144" s="58"/>
    </row>
    <row r="145" spans="2:17">
      <c r="B145" s="1"/>
      <c r="J145" s="24"/>
    </row>
    <row r="146" spans="2:17">
      <c r="B146" s="1"/>
      <c r="I146" s="41"/>
      <c r="J146" s="1"/>
      <c r="K146" s="1"/>
      <c r="L146" s="4"/>
      <c r="M146" s="1"/>
      <c r="N146" s="1"/>
      <c r="O146" s="1"/>
      <c r="P146" s="1"/>
    </row>
    <row r="147" spans="2:17">
      <c r="B147" s="1"/>
      <c r="J147" s="1"/>
      <c r="K147" s="3"/>
      <c r="L147" s="1"/>
      <c r="M147" s="1"/>
      <c r="N147" s="1"/>
      <c r="O147" s="1"/>
      <c r="P147" s="22"/>
    </row>
    <row r="148" spans="2:17">
      <c r="B148" s="1"/>
      <c r="J148" s="1"/>
      <c r="K148" s="3"/>
      <c r="L148" s="1"/>
      <c r="M148" s="1"/>
      <c r="N148" s="1"/>
      <c r="O148" s="1"/>
      <c r="P148" s="22"/>
    </row>
    <row r="149" spans="2:17">
      <c r="B149" s="1"/>
      <c r="J149" s="1"/>
      <c r="K149" s="3"/>
      <c r="L149" s="1"/>
      <c r="M149" s="1"/>
      <c r="N149" s="1"/>
      <c r="O149" s="1"/>
      <c r="P149" s="22"/>
    </row>
    <row r="150" spans="2:17">
      <c r="B150" s="1"/>
      <c r="I150" s="10"/>
      <c r="J150" s="1"/>
      <c r="K150" s="24"/>
      <c r="L150" s="1"/>
      <c r="M150" s="1"/>
      <c r="N150" s="1"/>
      <c r="O150" s="1"/>
      <c r="P150" s="22"/>
    </row>
    <row r="151" spans="2:17" ht="18.75">
      <c r="I151" s="10"/>
      <c r="J151" s="59"/>
      <c r="K151" s="1"/>
      <c r="L151" s="1"/>
      <c r="M151" s="1"/>
      <c r="N151" s="19"/>
      <c r="O151" s="19"/>
      <c r="P151" s="22"/>
    </row>
    <row r="152" spans="2:17">
      <c r="I152" s="10"/>
      <c r="J152" s="1"/>
      <c r="K152" s="1"/>
      <c r="L152" s="1"/>
      <c r="M152" s="1"/>
      <c r="N152" s="1"/>
      <c r="O152" s="1"/>
      <c r="P152" s="1"/>
    </row>
    <row r="153" spans="2:17" ht="18">
      <c r="I153" s="10"/>
      <c r="J153" s="1"/>
      <c r="K153" s="1"/>
      <c r="L153" s="36"/>
      <c r="M153" s="1"/>
      <c r="N153" s="1"/>
      <c r="O153" s="1"/>
      <c r="P153" s="1"/>
    </row>
    <row r="154" spans="2:17">
      <c r="G154" s="22"/>
      <c r="I154" s="10"/>
      <c r="J154" s="1"/>
      <c r="K154" s="1"/>
      <c r="L154" s="1"/>
      <c r="M154" s="1"/>
      <c r="N154" s="1"/>
      <c r="O154" s="1"/>
      <c r="P154" s="1"/>
    </row>
    <row r="155" spans="2:17" ht="17.25">
      <c r="G155" s="25"/>
      <c r="I155" s="10"/>
      <c r="J155" s="3"/>
      <c r="K155" s="1"/>
      <c r="L155" s="1"/>
      <c r="M155" s="1"/>
      <c r="N155" s="1"/>
      <c r="O155" s="1"/>
      <c r="P155" s="44"/>
    </row>
    <row r="156" spans="2:17">
      <c r="G156" s="27"/>
      <c r="I156" s="10"/>
      <c r="J156" s="3"/>
      <c r="K156" s="43"/>
      <c r="L156" s="43"/>
      <c r="M156" s="43"/>
      <c r="N156" s="43"/>
      <c r="O156" s="43"/>
      <c r="P156" s="5"/>
    </row>
    <row r="157" spans="2:17">
      <c r="I157" s="10"/>
      <c r="J157" s="3"/>
      <c r="K157" s="43"/>
      <c r="L157" s="43"/>
      <c r="M157" s="43"/>
      <c r="N157" s="43"/>
      <c r="O157" s="43"/>
      <c r="P157" s="1"/>
      <c r="Q157" s="1"/>
    </row>
    <row r="158" spans="2:17">
      <c r="I158" s="11"/>
      <c r="J158" s="3"/>
      <c r="K158" s="1"/>
      <c r="L158" s="1"/>
      <c r="M158" s="1"/>
      <c r="N158" s="1"/>
      <c r="O158" s="1"/>
      <c r="P158" s="51"/>
      <c r="Q158" s="1"/>
    </row>
    <row r="159" spans="2:17">
      <c r="J159" s="52"/>
      <c r="K159" s="42"/>
      <c r="L159" s="42"/>
      <c r="M159" s="42"/>
      <c r="N159" s="42"/>
      <c r="O159" s="1"/>
      <c r="P159" s="5"/>
      <c r="Q159" s="1"/>
    </row>
    <row r="160" spans="2:17">
      <c r="I160" s="9"/>
      <c r="J160" s="24"/>
      <c r="K160" s="1"/>
      <c r="L160" s="1"/>
      <c r="M160" s="1"/>
      <c r="N160" s="1"/>
      <c r="O160" s="1"/>
      <c r="P160" s="5"/>
      <c r="Q160" s="1"/>
    </row>
    <row r="161" spans="1:17">
      <c r="I161" s="9"/>
      <c r="J161" s="1"/>
      <c r="K161" s="1"/>
      <c r="L161" s="1"/>
      <c r="M161" s="1"/>
      <c r="N161" s="2"/>
      <c r="O161" s="1"/>
      <c r="P161" s="53"/>
      <c r="Q161" s="1"/>
    </row>
    <row r="162" spans="1:17">
      <c r="I162" s="9"/>
      <c r="J162" s="3"/>
      <c r="K162" s="1"/>
      <c r="L162" s="1"/>
      <c r="M162" s="1"/>
      <c r="N162" s="1"/>
      <c r="O162" s="1"/>
      <c r="P162" s="22"/>
      <c r="Q162" s="1"/>
    </row>
    <row r="163" spans="1:17" ht="17.25">
      <c r="I163" s="9"/>
      <c r="J163" s="3"/>
      <c r="K163" s="1"/>
      <c r="L163" s="1"/>
      <c r="M163" s="1"/>
      <c r="N163" s="1"/>
      <c r="O163" s="1"/>
      <c r="P163" s="54"/>
      <c r="Q163" s="1"/>
    </row>
    <row r="164" spans="1:17">
      <c r="H164" s="1"/>
      <c r="I164" s="9"/>
      <c r="J164" s="3"/>
      <c r="K164" s="1"/>
      <c r="L164" s="1"/>
      <c r="M164" s="1"/>
      <c r="N164" s="1"/>
      <c r="O164" s="1"/>
      <c r="P164" s="22"/>
      <c r="Q164" s="1"/>
    </row>
    <row r="165" spans="1:17">
      <c r="H165" s="1"/>
      <c r="I165" s="5"/>
      <c r="J165" s="1"/>
      <c r="K165" s="1"/>
      <c r="L165" s="4"/>
      <c r="M165" s="1"/>
      <c r="N165" s="1"/>
      <c r="O165" s="1"/>
      <c r="P165" s="1"/>
      <c r="Q165" s="1"/>
    </row>
    <row r="166" spans="1:17">
      <c r="H166" s="1"/>
      <c r="I166" s="5"/>
      <c r="J166" s="1"/>
      <c r="K166" s="1"/>
      <c r="L166" s="1"/>
      <c r="M166" s="1"/>
      <c r="N166" s="1"/>
      <c r="O166" s="1"/>
      <c r="P166" s="1"/>
      <c r="Q166" s="1"/>
    </row>
    <row r="167" spans="1:17">
      <c r="H167" s="1"/>
      <c r="I167" s="5"/>
      <c r="J167" s="3"/>
      <c r="K167" s="3"/>
      <c r="L167" s="1"/>
      <c r="M167" s="1"/>
      <c r="N167" s="1"/>
      <c r="O167" s="1"/>
      <c r="P167" s="22"/>
      <c r="Q167" s="1"/>
    </row>
    <row r="168" spans="1:17">
      <c r="H168" s="1"/>
      <c r="I168" s="5"/>
      <c r="J168" s="1"/>
      <c r="K168" s="3"/>
      <c r="L168" s="1"/>
      <c r="M168" s="1"/>
      <c r="N168" s="1"/>
      <c r="O168" s="1"/>
      <c r="P168" s="21"/>
      <c r="Q168" s="1"/>
    </row>
    <row r="169" spans="1:17">
      <c r="H169" s="1"/>
      <c r="I169" s="5"/>
      <c r="J169" s="1"/>
      <c r="K169" s="3"/>
      <c r="L169" s="1"/>
      <c r="M169" s="1"/>
      <c r="N169" s="1"/>
      <c r="O169" s="1"/>
      <c r="P169" s="22"/>
      <c r="Q169" s="1"/>
    </row>
    <row r="170" spans="1:17" ht="17.25">
      <c r="H170" s="1"/>
      <c r="I170" s="5"/>
      <c r="J170" s="1"/>
      <c r="K170" s="4"/>
      <c r="L170" s="1"/>
      <c r="M170" s="1"/>
      <c r="N170" s="1"/>
      <c r="O170" s="1"/>
      <c r="P170" s="55"/>
      <c r="Q170" s="1"/>
    </row>
    <row r="171" spans="1:17">
      <c r="H171" s="1"/>
      <c r="I171" s="5"/>
      <c r="J171" s="1"/>
      <c r="K171" s="1"/>
      <c r="L171" s="1"/>
      <c r="M171" s="1"/>
      <c r="N171" s="1"/>
      <c r="O171" s="1"/>
      <c r="P171" s="1"/>
      <c r="Q171" s="1"/>
    </row>
    <row r="172" spans="1:17">
      <c r="H172" s="1"/>
      <c r="I172" s="5"/>
      <c r="J172" s="1"/>
      <c r="K172" s="1"/>
      <c r="L172" s="1"/>
      <c r="M172" s="1"/>
      <c r="N172" s="1"/>
      <c r="O172" s="1"/>
      <c r="P172" s="1"/>
      <c r="Q172" s="1"/>
    </row>
    <row r="173" spans="1:17">
      <c r="H173" s="1"/>
      <c r="I173" s="5"/>
      <c r="J173" s="1"/>
      <c r="K173" s="1"/>
      <c r="L173" s="1"/>
      <c r="M173" s="1"/>
      <c r="N173" s="1"/>
      <c r="O173" s="1"/>
      <c r="P173" s="1"/>
    </row>
    <row r="174" spans="1:17" ht="15.75" thickBot="1">
      <c r="H174" s="1"/>
      <c r="I174" s="5"/>
    </row>
    <row r="175" spans="1:17" ht="16.5" thickBot="1">
      <c r="A175" s="256"/>
      <c r="B175" s="257"/>
      <c r="C175" s="258"/>
      <c r="D175" s="259" t="s">
        <v>77</v>
      </c>
      <c r="E175" s="260"/>
      <c r="F175" s="261"/>
      <c r="H175" s="1"/>
      <c r="I175" s="5"/>
    </row>
    <row r="176" spans="1:17">
      <c r="I176" s="5"/>
    </row>
    <row r="177" spans="1:16" ht="15.75">
      <c r="A177" s="168" t="s">
        <v>36</v>
      </c>
      <c r="B177" s="168"/>
      <c r="C177" s="148"/>
      <c r="D177" s="168"/>
      <c r="E177" s="168"/>
      <c r="F177" s="197"/>
      <c r="G177" s="198"/>
      <c r="H177" s="165">
        <f>H201*E19</f>
        <v>-11250</v>
      </c>
      <c r="I177" s="1"/>
      <c r="J177" s="96"/>
      <c r="K177" s="154" t="s">
        <v>105</v>
      </c>
      <c r="L177" s="153"/>
      <c r="M177" s="153"/>
      <c r="N177" s="153"/>
      <c r="O177" s="153"/>
      <c r="P177" s="155"/>
    </row>
    <row r="178" spans="1:16" ht="15.75" thickBot="1">
      <c r="A178" s="168" t="s">
        <v>37</v>
      </c>
      <c r="B178" s="168"/>
      <c r="C178" s="148"/>
      <c r="D178" s="168"/>
      <c r="E178" s="168"/>
      <c r="F178" s="197"/>
      <c r="G178" s="198"/>
      <c r="H178" s="88">
        <f>H202</f>
        <v>-84937.5</v>
      </c>
      <c r="I178" s="5"/>
      <c r="J178" s="96"/>
      <c r="K178" s="96"/>
      <c r="L178" s="96"/>
      <c r="M178" s="96"/>
      <c r="N178" s="96"/>
      <c r="O178" s="96"/>
      <c r="P178" s="155"/>
    </row>
    <row r="179" spans="1:16" ht="15.75" thickBot="1">
      <c r="A179" s="168" t="s">
        <v>60</v>
      </c>
      <c r="B179" s="168"/>
      <c r="C179" s="148"/>
      <c r="D179" s="168"/>
      <c r="E179" s="168"/>
      <c r="F179" s="197"/>
      <c r="G179" s="198"/>
      <c r="H179" s="88">
        <f>H203</f>
        <v>-13636.363636363634</v>
      </c>
      <c r="I179" s="5"/>
      <c r="J179" s="253" t="s">
        <v>104</v>
      </c>
      <c r="K179" s="254"/>
      <c r="L179" s="254"/>
      <c r="M179" s="254"/>
      <c r="N179" s="254"/>
      <c r="O179" s="255"/>
      <c r="P179" s="155"/>
    </row>
    <row r="180" spans="1:16">
      <c r="A180" s="168" t="s">
        <v>61</v>
      </c>
      <c r="B180" s="168"/>
      <c r="C180" s="148"/>
      <c r="D180" s="168"/>
      <c r="E180" s="168"/>
      <c r="F180" s="197"/>
      <c r="G180" s="198"/>
      <c r="H180" s="200"/>
      <c r="I180" s="5"/>
      <c r="J180" s="158"/>
      <c r="K180" s="159"/>
      <c r="L180" s="159"/>
      <c r="M180" s="159"/>
      <c r="N180" s="160"/>
      <c r="O180" s="160"/>
      <c r="P180" s="96"/>
    </row>
    <row r="181" spans="1:16">
      <c r="A181" s="168" t="s">
        <v>50</v>
      </c>
      <c r="B181" s="168"/>
      <c r="C181" s="148"/>
      <c r="D181" s="168"/>
      <c r="E181" s="168"/>
      <c r="F181" s="197"/>
      <c r="G181" s="198"/>
      <c r="H181" s="165">
        <f>E21*-1</f>
        <v>-150000</v>
      </c>
      <c r="I181" s="9"/>
      <c r="J181" s="73" t="s">
        <v>20</v>
      </c>
      <c r="K181" s="143"/>
      <c r="L181" s="143"/>
      <c r="M181" s="143"/>
      <c r="N181" s="143"/>
      <c r="O181" s="164">
        <f>E21*0.3</f>
        <v>45000</v>
      </c>
      <c r="P181" s="165" t="s">
        <v>115</v>
      </c>
    </row>
    <row r="182" spans="1:16">
      <c r="A182" s="168" t="s">
        <v>127</v>
      </c>
      <c r="B182" s="168"/>
      <c r="C182" s="148"/>
      <c r="D182" s="168"/>
      <c r="E182" s="168"/>
      <c r="F182" s="197"/>
      <c r="G182" s="198"/>
      <c r="H182" s="200"/>
      <c r="I182" s="9"/>
      <c r="J182" s="168" t="s">
        <v>21</v>
      </c>
      <c r="K182" s="168"/>
      <c r="L182" s="168"/>
      <c r="M182" s="168"/>
      <c r="N182" s="168"/>
      <c r="O182" s="90">
        <f>SUM(E21*0.7/5)*0.35</f>
        <v>7349.9999999999991</v>
      </c>
      <c r="P182" s="169" t="s">
        <v>90</v>
      </c>
    </row>
    <row r="183" spans="1:16">
      <c r="A183" s="168" t="s">
        <v>71</v>
      </c>
      <c r="B183" s="168"/>
      <c r="C183" s="168"/>
      <c r="D183" s="142"/>
      <c r="E183" s="165"/>
      <c r="F183" s="215"/>
      <c r="G183" s="215"/>
      <c r="H183" s="201"/>
      <c r="I183" s="9"/>
      <c r="J183" s="168" t="s">
        <v>49</v>
      </c>
      <c r="K183" s="168"/>
      <c r="L183" s="168"/>
      <c r="M183" s="168"/>
      <c r="N183" s="168"/>
      <c r="O183" s="90">
        <f>F25</f>
        <v>65042.999999999993</v>
      </c>
      <c r="P183" s="155"/>
    </row>
    <row r="184" spans="1:16">
      <c r="A184" s="168" t="s">
        <v>62</v>
      </c>
      <c r="B184" s="168"/>
      <c r="C184" s="168"/>
      <c r="D184" s="142"/>
      <c r="E184" s="87"/>
      <c r="F184" s="198"/>
      <c r="G184" s="198"/>
      <c r="H184" s="89">
        <f>SUM(((E8/6)*3*52*E19)/325851.429)*E18*-1</f>
        <v>-3989.5482551343976</v>
      </c>
      <c r="I184" s="9"/>
      <c r="J184" s="73" t="s">
        <v>22</v>
      </c>
      <c r="K184" s="73"/>
      <c r="L184" s="73"/>
      <c r="M184" s="73"/>
      <c r="N184" s="73"/>
      <c r="O184" s="91">
        <f>SUM(H202/E19)</f>
        <v>-3397.5</v>
      </c>
      <c r="P184" s="172"/>
    </row>
    <row r="185" spans="1:16">
      <c r="A185" s="168" t="s">
        <v>63</v>
      </c>
      <c r="B185" s="168"/>
      <c r="C185" s="168"/>
      <c r="D185" s="142"/>
      <c r="E185" s="87"/>
      <c r="F185" s="198"/>
      <c r="G185" s="198"/>
      <c r="H185" s="200">
        <v>0</v>
      </c>
      <c r="I185" s="9"/>
      <c r="J185" s="175" t="s">
        <v>23</v>
      </c>
      <c r="K185" s="73"/>
      <c r="L185" s="73"/>
      <c r="M185" s="73"/>
      <c r="N185" s="73"/>
      <c r="O185" s="92">
        <f>SUM(H184/E19)</f>
        <v>-159.5819302053759</v>
      </c>
      <c r="P185" s="172"/>
    </row>
    <row r="186" spans="1:16">
      <c r="A186" s="168" t="s">
        <v>67</v>
      </c>
      <c r="B186" s="168"/>
      <c r="C186" s="168"/>
      <c r="D186" s="142"/>
      <c r="E186" s="87"/>
      <c r="F186" s="198"/>
      <c r="G186" s="198"/>
      <c r="H186" s="165">
        <f>E21*0.3</f>
        <v>45000</v>
      </c>
      <c r="I186" s="9"/>
      <c r="J186" s="73" t="s">
        <v>24</v>
      </c>
      <c r="K186" s="73"/>
      <c r="L186" s="73"/>
      <c r="M186" s="73"/>
      <c r="N186" s="73"/>
      <c r="O186" s="93">
        <v>0</v>
      </c>
      <c r="P186" s="172"/>
    </row>
    <row r="187" spans="1:16">
      <c r="F187" t="s">
        <v>142</v>
      </c>
      <c r="G187" s="201">
        <f>SUM(H177:H185)</f>
        <v>-263813.41189149802</v>
      </c>
      <c r="I187" s="9"/>
      <c r="J187" s="73" t="s">
        <v>75</v>
      </c>
      <c r="K187" s="73"/>
      <c r="L187" s="73"/>
      <c r="M187" s="73"/>
      <c r="N187" s="73"/>
      <c r="O187" s="74">
        <f>H201</f>
        <v>-450</v>
      </c>
      <c r="P187" s="180"/>
    </row>
    <row r="188" spans="1:16" ht="15.75" thickBot="1">
      <c r="A188" s="168" t="s">
        <v>66</v>
      </c>
      <c r="B188" s="168"/>
      <c r="C188" s="168"/>
      <c r="D188" s="142"/>
      <c r="E188" s="87"/>
      <c r="F188" s="198"/>
      <c r="G188" s="198"/>
      <c r="H188" s="201"/>
      <c r="I188" s="9"/>
      <c r="J188" s="73"/>
      <c r="K188" s="73"/>
      <c r="L188" s="73"/>
      <c r="M188" s="73"/>
      <c r="N188" s="181" t="s">
        <v>25</v>
      </c>
      <c r="O188" s="94">
        <f>SUM(O181:O187)</f>
        <v>113385.91806979463</v>
      </c>
      <c r="P188" s="182"/>
    </row>
    <row r="189" spans="1:16" ht="16.5" thickTop="1" thickBot="1">
      <c r="A189" s="168"/>
      <c r="B189" s="168"/>
      <c r="C189" s="168"/>
      <c r="D189" s="142"/>
      <c r="E189" s="168" t="s">
        <v>44</v>
      </c>
      <c r="F189" s="198"/>
      <c r="G189" s="70">
        <f>E17</f>
        <v>0.35</v>
      </c>
      <c r="H189" s="272">
        <f>E21*0.7*G189</f>
        <v>36750</v>
      </c>
      <c r="I189" s="9"/>
      <c r="J189" s="183"/>
      <c r="K189" s="183"/>
      <c r="L189" s="183"/>
      <c r="M189" s="183"/>
      <c r="N189" s="163"/>
      <c r="O189" s="184"/>
      <c r="P189" s="182"/>
    </row>
    <row r="190" spans="1:16" ht="15.75" thickBot="1">
      <c r="A190" s="168" t="s">
        <v>72</v>
      </c>
      <c r="B190" s="168"/>
      <c r="C190" s="168"/>
      <c r="D190" s="142"/>
      <c r="E190" s="87"/>
      <c r="F190" s="198"/>
      <c r="G190" s="198"/>
      <c r="H190" s="216">
        <v>0</v>
      </c>
      <c r="I190" s="9"/>
      <c r="J190" s="240"/>
      <c r="K190" s="243" t="s">
        <v>40</v>
      </c>
      <c r="L190" s="241"/>
      <c r="M190" s="241"/>
      <c r="N190" s="241"/>
      <c r="O190" s="242"/>
      <c r="P190" s="186"/>
    </row>
    <row r="191" spans="1:16">
      <c r="A191" s="168" t="s">
        <v>64</v>
      </c>
      <c r="B191" s="168"/>
      <c r="C191" s="168"/>
      <c r="D191" s="142"/>
      <c r="E191" s="87"/>
      <c r="F191" s="198"/>
      <c r="G191" s="198"/>
      <c r="H191" s="216">
        <v>0</v>
      </c>
      <c r="I191" s="9"/>
      <c r="K191" s="187" t="s">
        <v>42</v>
      </c>
      <c r="L191" s="76"/>
      <c r="M191" s="76"/>
      <c r="N191" s="76"/>
      <c r="O191" s="95">
        <f>F33</f>
        <v>5931.0718953619062</v>
      </c>
      <c r="P191" s="188"/>
    </row>
    <row r="192" spans="1:16">
      <c r="A192" s="168" t="s">
        <v>65</v>
      </c>
      <c r="B192" s="168"/>
      <c r="C192" s="168"/>
      <c r="D192" s="142"/>
      <c r="E192" s="87"/>
      <c r="F192" s="198"/>
      <c r="G192" s="198"/>
      <c r="H192" s="217">
        <f>F27</f>
        <v>1626074.9999999998</v>
      </c>
      <c r="I192" s="9"/>
      <c r="K192" s="187" t="s">
        <v>116</v>
      </c>
      <c r="L192" s="76"/>
      <c r="M192" s="76"/>
      <c r="N192" s="76"/>
      <c r="O192" s="95">
        <f>M226*-1</f>
        <v>-15000</v>
      </c>
      <c r="P192" s="188"/>
    </row>
    <row r="193" spans="1:16" ht="15.75" thickBot="1">
      <c r="K193" s="189" t="s">
        <v>41</v>
      </c>
      <c r="L193" s="76"/>
      <c r="M193" s="76"/>
      <c r="N193" s="76" t="s">
        <v>19</v>
      </c>
      <c r="O193" s="95">
        <f>F25*-1</f>
        <v>-65042.999999999993</v>
      </c>
      <c r="P193" s="96"/>
    </row>
    <row r="194" spans="1:16" ht="15.75" thickBot="1">
      <c r="H194" s="287">
        <f>SUM(H177:H193)</f>
        <v>1444011.5881085019</v>
      </c>
      <c r="K194" s="189" t="s">
        <v>131</v>
      </c>
      <c r="L194" s="76"/>
      <c r="M194" s="76"/>
      <c r="N194" s="76"/>
      <c r="O194" s="78">
        <v>0</v>
      </c>
      <c r="P194" s="96" t="s">
        <v>19</v>
      </c>
    </row>
    <row r="195" spans="1:16" ht="15.75" thickBot="1">
      <c r="J195" s="196"/>
      <c r="K195" s="76"/>
      <c r="L195" s="76"/>
      <c r="M195" s="76"/>
      <c r="N195" s="185" t="s">
        <v>25</v>
      </c>
      <c r="O195" s="101">
        <f>SUM(O191:O194)</f>
        <v>-74111.928104638093</v>
      </c>
      <c r="P195" s="96"/>
    </row>
    <row r="196" spans="1:16" ht="15.75" thickTop="1">
      <c r="J196" s="96"/>
      <c r="K196" s="96"/>
      <c r="L196" s="96"/>
      <c r="M196" s="96"/>
      <c r="N196" s="96"/>
      <c r="O196" s="96"/>
      <c r="P196" s="96"/>
    </row>
    <row r="197" spans="1:16">
      <c r="P197" s="199"/>
    </row>
    <row r="198" spans="1:16">
      <c r="P198" s="96"/>
    </row>
    <row r="199" spans="1:16">
      <c r="K199" s="142" t="s">
        <v>2</v>
      </c>
      <c r="L199" s="142" t="s">
        <v>3</v>
      </c>
      <c r="M199" s="143"/>
      <c r="P199" s="96"/>
    </row>
    <row r="200" spans="1:16">
      <c r="K200" s="142" t="s">
        <v>7</v>
      </c>
      <c r="L200" s="142" t="s">
        <v>8</v>
      </c>
      <c r="M200" s="146" t="s">
        <v>9</v>
      </c>
      <c r="P200" s="199"/>
    </row>
    <row r="201" spans="1:16">
      <c r="A201" s="168" t="s">
        <v>73</v>
      </c>
      <c r="B201" s="168"/>
      <c r="C201" s="148"/>
      <c r="D201" s="168"/>
      <c r="E201" s="168"/>
      <c r="F201" s="197"/>
      <c r="G201" s="198"/>
      <c r="H201" s="87">
        <f>E8/5000*450*-1</f>
        <v>-450</v>
      </c>
      <c r="K201" s="148" t="s">
        <v>13</v>
      </c>
      <c r="L201" s="148" t="s">
        <v>14</v>
      </c>
      <c r="M201" s="149" t="s">
        <v>15</v>
      </c>
      <c r="P201" s="163"/>
    </row>
    <row r="202" spans="1:16">
      <c r="A202" s="168" t="s">
        <v>37</v>
      </c>
      <c r="B202" s="168"/>
      <c r="C202" s="148"/>
      <c r="D202" s="168"/>
      <c r="E202" s="168"/>
      <c r="F202" s="197"/>
      <c r="G202" s="198"/>
      <c r="H202" s="88">
        <f>(((E8/50)*7.5)*4.53)*E19*-1</f>
        <v>-84937.5</v>
      </c>
      <c r="K202" s="70">
        <f>E12</f>
        <v>18</v>
      </c>
      <c r="L202" s="70">
        <f>+E13</f>
        <v>5.5</v>
      </c>
      <c r="M202" s="301">
        <f>E16</f>
        <v>0.12</v>
      </c>
      <c r="P202" s="96"/>
    </row>
    <row r="203" spans="1:16">
      <c r="A203" s="168" t="s">
        <v>128</v>
      </c>
      <c r="B203" s="168"/>
      <c r="C203" s="168"/>
      <c r="D203" s="142"/>
      <c r="E203" s="87"/>
      <c r="F203" s="198"/>
      <c r="G203" s="198"/>
      <c r="H203" s="271">
        <f>(((E8/50)*7.5/275*200)*E19)*-1</f>
        <v>-13636.363636363634</v>
      </c>
      <c r="P203" s="96"/>
    </row>
    <row r="204" spans="1:16">
      <c r="A204" s="168" t="s">
        <v>45</v>
      </c>
      <c r="B204" s="168"/>
      <c r="C204" s="168"/>
      <c r="D204" s="142"/>
      <c r="E204" s="87"/>
      <c r="F204" s="198"/>
      <c r="G204" s="198"/>
      <c r="H204" s="89">
        <f>SUM(((E8/6)*3*52*E19)/325851.429)*E18*-1</f>
        <v>-3989.5482551343976</v>
      </c>
      <c r="P204" s="96"/>
    </row>
    <row r="205" spans="1:16" ht="15.75" thickBot="1">
      <c r="A205" s="168" t="s">
        <v>100</v>
      </c>
      <c r="B205" s="168"/>
      <c r="C205" s="148"/>
      <c r="D205" s="168"/>
      <c r="E205" s="168"/>
      <c r="F205" s="197"/>
      <c r="G205" s="198"/>
      <c r="H205" s="200"/>
      <c r="J205" s="163"/>
      <c r="K205" s="96"/>
      <c r="L205" s="96"/>
      <c r="M205" s="96"/>
      <c r="N205" s="96"/>
      <c r="O205" s="96"/>
      <c r="P205" s="96"/>
    </row>
    <row r="206" spans="1:16" ht="15.75" thickBot="1">
      <c r="A206" s="168" t="s">
        <v>39</v>
      </c>
      <c r="B206" s="168"/>
      <c r="C206" s="148"/>
      <c r="D206" s="168"/>
      <c r="E206" s="168"/>
      <c r="F206" s="197"/>
      <c r="G206" s="198"/>
      <c r="H206" s="163"/>
      <c r="J206" s="248" t="s">
        <v>85</v>
      </c>
      <c r="K206" s="133"/>
      <c r="L206" s="249"/>
      <c r="M206" s="189"/>
      <c r="N206" s="96"/>
      <c r="O206" s="96"/>
      <c r="P206" s="96"/>
    </row>
    <row r="207" spans="1:16" ht="15.75" thickBot="1">
      <c r="A207" s="168" t="s">
        <v>89</v>
      </c>
      <c r="B207" s="168"/>
      <c r="C207" s="148"/>
      <c r="D207" s="168"/>
      <c r="E207" s="168"/>
      <c r="F207" s="197"/>
      <c r="G207" s="198"/>
      <c r="H207" s="163"/>
      <c r="J207" s="250" t="s">
        <v>92</v>
      </c>
      <c r="K207" s="251"/>
      <c r="L207" s="252"/>
      <c r="M207" s="163"/>
      <c r="N207" s="204" t="s">
        <v>114</v>
      </c>
      <c r="O207" s="273">
        <v>1.01</v>
      </c>
      <c r="P207" s="140"/>
    </row>
    <row r="208" spans="1:16" ht="15.75" thickBot="1">
      <c r="A208" s="168" t="s">
        <v>74</v>
      </c>
      <c r="B208" s="168"/>
      <c r="C208" s="168"/>
      <c r="J208" s="70">
        <v>1</v>
      </c>
      <c r="K208" s="85">
        <f>$E$8*$E$10*$E$11</f>
        <v>15000</v>
      </c>
      <c r="L208" s="163"/>
      <c r="M208" s="163"/>
      <c r="N208" s="205" t="s">
        <v>108</v>
      </c>
      <c r="O208" s="206"/>
      <c r="P208" s="160"/>
    </row>
    <row r="209" spans="10:16">
      <c r="J209" s="70">
        <f t="shared" ref="J209:J223" si="0">SUM(J208+1)</f>
        <v>2</v>
      </c>
      <c r="K209" s="86">
        <f t="shared" ref="K209:K232" si="1">(K208*$O$207)</f>
        <v>15150</v>
      </c>
      <c r="L209" s="163"/>
      <c r="M209" s="163"/>
      <c r="N209" s="168" t="s">
        <v>47</v>
      </c>
      <c r="O209" s="96"/>
      <c r="P209" s="207"/>
    </row>
    <row r="210" spans="10:16">
      <c r="J210" s="70">
        <f>SUM(J209+1)</f>
        <v>3</v>
      </c>
      <c r="K210" s="86">
        <f t="shared" si="1"/>
        <v>15301.5</v>
      </c>
      <c r="L210" s="163"/>
      <c r="M210" s="96"/>
      <c r="N210" s="168" t="s">
        <v>48</v>
      </c>
      <c r="O210" s="96"/>
      <c r="P210" s="168"/>
    </row>
    <row r="211" spans="10:16" ht="15.75" thickBot="1">
      <c r="J211" s="70">
        <f t="shared" si="0"/>
        <v>4</v>
      </c>
      <c r="K211" s="86">
        <f t="shared" si="1"/>
        <v>15454.514999999999</v>
      </c>
      <c r="L211" s="163"/>
      <c r="M211" s="96"/>
      <c r="N211" s="96"/>
      <c r="O211" s="96"/>
      <c r="P211" s="96"/>
    </row>
    <row r="212" spans="10:16">
      <c r="J212" s="70">
        <f t="shared" si="0"/>
        <v>5</v>
      </c>
      <c r="K212" s="86">
        <f t="shared" si="1"/>
        <v>15609.060149999999</v>
      </c>
      <c r="L212" s="163"/>
      <c r="M212" s="204" t="s">
        <v>107</v>
      </c>
      <c r="N212" s="208"/>
      <c r="O212" s="209"/>
      <c r="P212" s="96"/>
    </row>
    <row r="213" spans="10:16">
      <c r="J213" s="70">
        <f t="shared" si="0"/>
        <v>6</v>
      </c>
      <c r="K213" s="86">
        <f t="shared" si="1"/>
        <v>15765.150751499999</v>
      </c>
      <c r="L213" s="163"/>
      <c r="M213" s="210" t="s">
        <v>86</v>
      </c>
      <c r="N213" s="202"/>
      <c r="O213" s="211"/>
      <c r="P213" s="96"/>
    </row>
    <row r="214" spans="10:16">
      <c r="J214" s="70">
        <f t="shared" si="0"/>
        <v>7</v>
      </c>
      <c r="K214" s="86">
        <f t="shared" si="1"/>
        <v>15922.802259014999</v>
      </c>
      <c r="L214" s="163"/>
      <c r="M214" s="210" t="s">
        <v>94</v>
      </c>
      <c r="N214" s="202"/>
      <c r="O214" s="211"/>
      <c r="P214" s="96"/>
    </row>
    <row r="215" spans="10:16" ht="15.75" thickBot="1">
      <c r="J215" s="70">
        <f t="shared" si="0"/>
        <v>8</v>
      </c>
      <c r="K215" s="86">
        <f t="shared" si="1"/>
        <v>16082.03028160515</v>
      </c>
      <c r="L215" s="163"/>
      <c r="M215" s="205" t="s">
        <v>95</v>
      </c>
      <c r="N215" s="212"/>
      <c r="O215" s="213"/>
      <c r="P215" s="96"/>
    </row>
    <row r="216" spans="10:16">
      <c r="J216" s="70">
        <f t="shared" si="0"/>
        <v>9</v>
      </c>
      <c r="K216" s="86">
        <f t="shared" si="1"/>
        <v>16242.850584421201</v>
      </c>
      <c r="L216" s="163"/>
      <c r="M216" s="143"/>
      <c r="N216" s="163"/>
      <c r="O216" s="163"/>
      <c r="P216" s="96"/>
    </row>
    <row r="217" spans="10:16">
      <c r="J217" s="70">
        <f t="shared" si="0"/>
        <v>10</v>
      </c>
      <c r="K217" s="86">
        <f t="shared" si="1"/>
        <v>16405.279090265412</v>
      </c>
      <c r="L217" s="163"/>
      <c r="M217" s="96"/>
      <c r="N217" s="96"/>
      <c r="O217" s="96"/>
      <c r="P217" s="96"/>
    </row>
    <row r="218" spans="10:16" ht="15.75" thickBot="1">
      <c r="J218" s="70">
        <f t="shared" si="0"/>
        <v>11</v>
      </c>
      <c r="K218" s="86">
        <f t="shared" si="1"/>
        <v>16569.331881168066</v>
      </c>
      <c r="L218" s="163"/>
      <c r="P218" s="96"/>
    </row>
    <row r="219" spans="10:16" ht="15.75" thickBot="1">
      <c r="J219" s="70">
        <f t="shared" si="0"/>
        <v>12</v>
      </c>
      <c r="K219" s="86">
        <f t="shared" si="1"/>
        <v>16735.025199979747</v>
      </c>
      <c r="L219" s="163"/>
      <c r="M219" s="294" t="s">
        <v>113</v>
      </c>
      <c r="N219" s="295"/>
      <c r="O219" s="234"/>
      <c r="P219" s="96"/>
    </row>
    <row r="220" spans="10:16">
      <c r="J220" s="70">
        <f t="shared" si="0"/>
        <v>13</v>
      </c>
      <c r="K220" s="86">
        <f t="shared" si="1"/>
        <v>16902.375451979544</v>
      </c>
      <c r="L220" s="163"/>
      <c r="M220" s="133"/>
      <c r="N220" s="134" t="s">
        <v>78</v>
      </c>
      <c r="O220" s="135" t="s">
        <v>81</v>
      </c>
      <c r="P220" s="96"/>
    </row>
    <row r="221" spans="10:16">
      <c r="J221" s="70">
        <f t="shared" si="0"/>
        <v>14</v>
      </c>
      <c r="K221" s="86">
        <f t="shared" si="1"/>
        <v>17071.39920649934</v>
      </c>
      <c r="L221" s="163"/>
      <c r="M221" s="137" t="s">
        <v>0</v>
      </c>
      <c r="N221" s="137" t="s">
        <v>1</v>
      </c>
      <c r="O221" s="138" t="s">
        <v>82</v>
      </c>
      <c r="P221" s="96"/>
    </row>
    <row r="222" spans="10:16">
      <c r="J222" s="70">
        <f t="shared" si="0"/>
        <v>15</v>
      </c>
      <c r="K222" s="86">
        <f t="shared" si="1"/>
        <v>17242.113198564333</v>
      </c>
      <c r="L222" s="163"/>
      <c r="M222" s="137" t="s">
        <v>1</v>
      </c>
      <c r="N222" s="137" t="s">
        <v>5</v>
      </c>
      <c r="O222" s="138" t="s">
        <v>101</v>
      </c>
      <c r="P222" s="96"/>
    </row>
    <row r="223" spans="10:16">
      <c r="J223" s="70">
        <f t="shared" si="0"/>
        <v>16</v>
      </c>
      <c r="K223" s="86">
        <f t="shared" si="1"/>
        <v>17414.534330549977</v>
      </c>
      <c r="L223" s="163"/>
      <c r="M223" s="145" t="s">
        <v>4</v>
      </c>
      <c r="N223" s="137" t="str">
        <f>"cost for  "&amp;$E$11</f>
        <v>cost for  3</v>
      </c>
      <c r="O223" s="138" t="s">
        <v>6</v>
      </c>
      <c r="P223" s="203"/>
    </row>
    <row r="224" spans="10:16">
      <c r="J224" s="70">
        <f>SUM(J223+1)</f>
        <v>17</v>
      </c>
      <c r="K224" s="86">
        <f t="shared" si="1"/>
        <v>17588.679673855477</v>
      </c>
      <c r="L224" s="163"/>
      <c r="M224" s="137" t="s">
        <v>11</v>
      </c>
      <c r="N224" s="137" t="s">
        <v>18</v>
      </c>
      <c r="O224" s="138" t="s">
        <v>12</v>
      </c>
      <c r="P224" s="203"/>
    </row>
    <row r="225" spans="10:16">
      <c r="J225" s="70">
        <f t="shared" ref="J225:J232" si="2">SUM(J224+1)</f>
        <v>18</v>
      </c>
      <c r="K225" s="86">
        <f t="shared" si="1"/>
        <v>17764.566470594033</v>
      </c>
      <c r="L225" s="163"/>
      <c r="M225" s="150" t="s">
        <v>32</v>
      </c>
      <c r="N225" s="150" t="s">
        <v>33</v>
      </c>
      <c r="O225" s="151" t="s">
        <v>5</v>
      </c>
      <c r="P225" s="203"/>
    </row>
    <row r="226" spans="10:16" ht="15.75" thickBot="1">
      <c r="J226" s="70">
        <f t="shared" si="2"/>
        <v>19</v>
      </c>
      <c r="K226" s="86">
        <f t="shared" si="1"/>
        <v>17942.212135299975</v>
      </c>
      <c r="L226" s="163"/>
      <c r="M226" s="98">
        <f>E8*E10*E11</f>
        <v>15000</v>
      </c>
      <c r="N226" s="99">
        <f>K233</f>
        <v>423647.99252585042</v>
      </c>
      <c r="O226" s="100">
        <f>F27+N226</f>
        <v>2049722.9925258502</v>
      </c>
      <c r="P226" s="203"/>
    </row>
    <row r="227" spans="10:16">
      <c r="J227" s="70">
        <f t="shared" si="2"/>
        <v>20</v>
      </c>
      <c r="K227" s="86">
        <f t="shared" si="1"/>
        <v>18121.634256652975</v>
      </c>
      <c r="L227" s="163"/>
      <c r="P227" s="96"/>
    </row>
    <row r="228" spans="10:16">
      <c r="J228" s="70">
        <f t="shared" si="2"/>
        <v>21</v>
      </c>
      <c r="K228" s="86">
        <f t="shared" si="1"/>
        <v>18302.850599219506</v>
      </c>
      <c r="L228" s="163"/>
      <c r="P228" s="96"/>
    </row>
    <row r="229" spans="10:16">
      <c r="J229" s="70">
        <f t="shared" si="2"/>
        <v>22</v>
      </c>
      <c r="K229" s="86">
        <f t="shared" si="1"/>
        <v>18485.879105211701</v>
      </c>
      <c r="L229" s="163"/>
      <c r="M229" s="163"/>
      <c r="N229" s="163"/>
      <c r="O229" s="163"/>
      <c r="P229" s="96"/>
    </row>
    <row r="230" spans="10:16">
      <c r="J230" s="70">
        <f t="shared" si="2"/>
        <v>23</v>
      </c>
      <c r="K230" s="86">
        <f t="shared" si="1"/>
        <v>18670.737896263818</v>
      </c>
      <c r="L230" s="163"/>
      <c r="M230" s="163"/>
      <c r="N230" s="163"/>
      <c r="O230" s="163"/>
      <c r="P230" s="96"/>
    </row>
    <row r="231" spans="10:16">
      <c r="J231" s="70">
        <f t="shared" si="2"/>
        <v>24</v>
      </c>
      <c r="K231" s="86">
        <f t="shared" si="1"/>
        <v>18857.445275226455</v>
      </c>
      <c r="L231" s="163"/>
      <c r="M231" s="163"/>
      <c r="N231" s="163"/>
      <c r="O231" s="163"/>
      <c r="P231" s="96"/>
    </row>
    <row r="232" spans="10:16">
      <c r="J232" s="70">
        <f t="shared" si="2"/>
        <v>25</v>
      </c>
      <c r="K232" s="86">
        <f t="shared" si="1"/>
        <v>19046.019727978721</v>
      </c>
      <c r="L232" s="163"/>
      <c r="M232" s="163"/>
      <c r="N232" s="163"/>
      <c r="O232" s="163"/>
      <c r="P232" s="96"/>
    </row>
    <row r="233" spans="10:16" ht="15.75" thickBot="1">
      <c r="J233" s="103" t="s">
        <v>25</v>
      </c>
      <c r="K233" s="104">
        <f>SUM(K208:K232)</f>
        <v>423647.99252585042</v>
      </c>
      <c r="L233" s="96"/>
      <c r="M233" s="163"/>
      <c r="N233" s="163" t="s">
        <v>19</v>
      </c>
      <c r="O233" s="163"/>
      <c r="P233" s="96"/>
    </row>
    <row r="234" spans="10:16" ht="15.75" thickTop="1">
      <c r="J234" s="96"/>
      <c r="K234" s="96"/>
      <c r="L234" s="96"/>
      <c r="M234" s="96"/>
      <c r="N234" s="96"/>
      <c r="O234" s="96"/>
      <c r="P234" s="96"/>
    </row>
    <row r="235" spans="10:16">
      <c r="J235" s="96"/>
      <c r="K235" s="96"/>
      <c r="L235" s="96"/>
      <c r="M235" s="96"/>
      <c r="N235" s="96"/>
      <c r="O235" s="96"/>
      <c r="P235" s="96"/>
    </row>
    <row r="236" spans="10:16">
      <c r="J236" s="96"/>
      <c r="K236" s="96"/>
      <c r="L236" s="96"/>
      <c r="M236" s="96"/>
      <c r="N236" s="96"/>
      <c r="O236" s="96"/>
      <c r="P236" s="96"/>
    </row>
    <row r="243" spans="1:8" ht="15.75" thickBot="1"/>
    <row r="244" spans="1:8" ht="15.75" thickBot="1">
      <c r="A244" s="96"/>
      <c r="B244" s="96"/>
      <c r="C244" s="96"/>
      <c r="D244" s="218" t="s">
        <v>124</v>
      </c>
      <c r="E244" s="96"/>
      <c r="F244" s="96"/>
      <c r="G244" s="96"/>
      <c r="H244" s="96"/>
    </row>
    <row r="245" spans="1:8">
      <c r="A245" s="69" t="s">
        <v>121</v>
      </c>
      <c r="B245" s="69"/>
      <c r="C245" s="69"/>
      <c r="D245" s="69"/>
      <c r="E245" s="69"/>
      <c r="F245" s="69"/>
      <c r="G245" s="69"/>
      <c r="H245" s="68"/>
    </row>
    <row r="246" spans="1:8">
      <c r="A246" s="69" t="s">
        <v>119</v>
      </c>
      <c r="B246" s="69"/>
      <c r="C246" s="69"/>
      <c r="D246" s="69"/>
      <c r="E246" s="69"/>
      <c r="F246" s="69"/>
      <c r="G246" s="69"/>
      <c r="H246" s="68"/>
    </row>
    <row r="247" spans="1:8">
      <c r="A247" s="69" t="s">
        <v>120</v>
      </c>
      <c r="B247" s="69"/>
      <c r="C247" s="69"/>
      <c r="D247" s="69"/>
      <c r="E247" s="69"/>
      <c r="F247" s="69"/>
      <c r="G247" s="69"/>
      <c r="H247" s="68"/>
    </row>
    <row r="248" spans="1:8">
      <c r="A248" s="69" t="s">
        <v>126</v>
      </c>
      <c r="B248" s="69"/>
      <c r="C248" s="69"/>
      <c r="D248" s="69"/>
      <c r="E248" s="69"/>
      <c r="F248" s="69"/>
      <c r="G248" s="69"/>
      <c r="H248" s="68"/>
    </row>
    <row r="250" spans="1:8">
      <c r="A250" s="76" t="s">
        <v>54</v>
      </c>
      <c r="B250" s="76"/>
      <c r="C250" s="76"/>
      <c r="D250" s="76"/>
      <c r="E250" s="76"/>
      <c r="F250" s="76"/>
      <c r="G250" s="195"/>
      <c r="H250" s="155"/>
    </row>
    <row r="251" spans="1:8">
      <c r="A251" s="76" t="s">
        <v>123</v>
      </c>
      <c r="B251" s="76"/>
      <c r="C251" s="76"/>
      <c r="D251" s="76"/>
      <c r="E251" s="76"/>
      <c r="F251" s="76"/>
      <c r="G251" s="96"/>
      <c r="H251" s="155"/>
    </row>
    <row r="252" spans="1:8">
      <c r="A252" s="76" t="s">
        <v>122</v>
      </c>
      <c r="B252" s="76"/>
      <c r="C252" s="76"/>
      <c r="D252" s="76"/>
      <c r="E252" s="76"/>
      <c r="F252" s="76"/>
      <c r="G252" s="96"/>
      <c r="H252" s="96"/>
    </row>
    <row r="253" spans="1:8">
      <c r="A253" s="76" t="s">
        <v>125</v>
      </c>
      <c r="B253" s="76"/>
      <c r="C253" s="76"/>
      <c r="D253" s="76"/>
      <c r="E253" s="76"/>
      <c r="F253" s="76"/>
      <c r="G253" s="96"/>
      <c r="H253" s="96"/>
    </row>
    <row r="254" spans="1:8">
      <c r="A254" s="76" t="s">
        <v>87</v>
      </c>
      <c r="B254" s="76"/>
      <c r="C254" s="76"/>
      <c r="D254" s="76"/>
      <c r="E254" s="76"/>
      <c r="F254" s="76"/>
      <c r="G254" s="96"/>
      <c r="H254" s="96"/>
    </row>
    <row r="255" spans="1:8">
      <c r="A255" s="76" t="s">
        <v>88</v>
      </c>
      <c r="B255" s="76"/>
      <c r="C255" s="76"/>
      <c r="D255" s="76"/>
      <c r="E255" s="76"/>
      <c r="F255" s="76"/>
      <c r="G255" s="96"/>
      <c r="H255" s="96"/>
    </row>
    <row r="256" spans="1:8">
      <c r="A256" s="76" t="s">
        <v>68</v>
      </c>
      <c r="B256" s="76"/>
      <c r="C256" s="76"/>
      <c r="D256" s="76"/>
      <c r="E256" s="76"/>
      <c r="F256" s="76"/>
      <c r="G256" s="96"/>
      <c r="H256" s="96"/>
    </row>
    <row r="257" spans="1:8">
      <c r="A257" s="76" t="s">
        <v>69</v>
      </c>
      <c r="B257" s="76"/>
      <c r="C257" s="76"/>
      <c r="D257" s="76"/>
      <c r="E257" s="76"/>
      <c r="F257" s="76"/>
      <c r="G257" s="96"/>
      <c r="H257" s="96"/>
    </row>
    <row r="258" spans="1:8">
      <c r="A258" s="76" t="s">
        <v>112</v>
      </c>
      <c r="B258" s="76"/>
      <c r="C258" s="76"/>
      <c r="D258" s="76"/>
      <c r="E258" s="76"/>
      <c r="F258" s="76"/>
      <c r="G258" s="96"/>
      <c r="H258" s="224"/>
    </row>
    <row r="259" spans="1:8">
      <c r="A259" s="76" t="s">
        <v>55</v>
      </c>
      <c r="B259" s="76"/>
      <c r="C259" s="76"/>
      <c r="D259" s="76"/>
      <c r="E259" s="76"/>
      <c r="F259" s="76"/>
      <c r="G259" s="96"/>
      <c r="H259" s="96"/>
    </row>
    <row r="260" spans="1:8">
      <c r="A260" s="76" t="s">
        <v>130</v>
      </c>
      <c r="G260" s="96"/>
      <c r="H260" s="96"/>
    </row>
    <row r="261" spans="1:8">
      <c r="A261" s="76" t="s">
        <v>132</v>
      </c>
    </row>
    <row r="262" spans="1:8">
      <c r="A262" s="76" t="s">
        <v>133</v>
      </c>
      <c r="B262" s="96"/>
      <c r="C262" s="96"/>
      <c r="D262" s="96"/>
      <c r="E262" s="96"/>
      <c r="F262" s="96"/>
      <c r="G262" s="96"/>
      <c r="H262" s="96"/>
    </row>
    <row r="263" spans="1:8">
      <c r="A263" s="76" t="s">
        <v>129</v>
      </c>
    </row>
    <row r="264" spans="1:8">
      <c r="A264" s="76" t="s">
        <v>134</v>
      </c>
    </row>
    <row r="265" spans="1:8">
      <c r="A265" s="76" t="s">
        <v>135</v>
      </c>
    </row>
  </sheetData>
  <phoneticPr fontId="0" type="noConversion"/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3:Q85"/>
  <sheetViews>
    <sheetView tabSelected="1" workbookViewId="0">
      <selection activeCell="H33" sqref="H33"/>
    </sheetView>
  </sheetViews>
  <sheetFormatPr defaultRowHeight="15"/>
  <cols>
    <col min="5" max="5" width="10.7109375" customWidth="1"/>
    <col min="6" max="6" width="11" customWidth="1"/>
    <col min="7" max="8" width="12" customWidth="1"/>
    <col min="9" max="9" width="5.85546875" customWidth="1"/>
    <col min="11" max="11" width="12.140625" customWidth="1"/>
    <col min="14" max="14" width="19.42578125" customWidth="1"/>
    <col min="15" max="15" width="13.85546875" customWidth="1"/>
  </cols>
  <sheetData>
    <row r="3" spans="1:17" ht="11.1" customHeight="1"/>
    <row r="4" spans="1:17" ht="14.1" customHeight="1">
      <c r="A4" s="96"/>
      <c r="B4" s="278" t="s">
        <v>99</v>
      </c>
      <c r="C4" s="279"/>
      <c r="D4" s="280"/>
      <c r="E4" s="279"/>
      <c r="F4" s="279"/>
      <c r="G4" s="279"/>
      <c r="H4" s="280"/>
      <c r="I4" s="276"/>
      <c r="J4" s="276"/>
      <c r="K4" s="281" t="s">
        <v>105</v>
      </c>
      <c r="L4" s="275"/>
      <c r="M4" s="275"/>
      <c r="N4" s="275"/>
      <c r="O4" s="275"/>
      <c r="P4" s="155"/>
      <c r="Q4" s="276"/>
    </row>
    <row r="5" spans="1:17" ht="7.5" customHeight="1" thickBot="1">
      <c r="A5" s="96"/>
      <c r="B5" s="156"/>
      <c r="C5" s="156"/>
      <c r="D5" s="15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155"/>
      <c r="Q5" s="96"/>
    </row>
    <row r="6" spans="1:17" ht="14.1" customHeight="1" thickBot="1">
      <c r="A6" s="96"/>
      <c r="B6" s="156"/>
      <c r="C6" s="157" t="s">
        <v>136</v>
      </c>
      <c r="D6" s="106"/>
      <c r="E6" s="107"/>
      <c r="F6" s="107"/>
      <c r="G6" s="96"/>
      <c r="H6" s="96"/>
      <c r="I6" s="96"/>
      <c r="J6" s="253" t="s">
        <v>104</v>
      </c>
      <c r="K6" s="254"/>
      <c r="L6" s="254"/>
      <c r="M6" s="254"/>
      <c r="N6" s="254"/>
      <c r="O6" s="255"/>
      <c r="P6" s="155"/>
      <c r="Q6" s="96"/>
    </row>
    <row r="7" spans="1:17" ht="3.6" customHeight="1" thickBot="1">
      <c r="A7" s="96"/>
      <c r="B7" s="156"/>
      <c r="C7" s="156"/>
      <c r="D7" s="96"/>
      <c r="E7" s="156"/>
      <c r="F7" s="96" t="s">
        <v>19</v>
      </c>
      <c r="G7" s="96"/>
      <c r="H7" s="96"/>
      <c r="I7" s="96"/>
      <c r="J7" s="158"/>
      <c r="K7" s="159"/>
      <c r="L7" s="159"/>
      <c r="M7" s="159"/>
      <c r="N7" s="160"/>
      <c r="O7" s="160"/>
      <c r="P7" s="96"/>
      <c r="Q7" s="96"/>
    </row>
    <row r="8" spans="1:17" ht="11.1" customHeight="1" thickBot="1">
      <c r="A8" s="161" t="s">
        <v>26</v>
      </c>
      <c r="B8" s="162"/>
      <c r="C8" s="162"/>
      <c r="D8" s="162"/>
      <c r="E8" s="75">
        <v>5000</v>
      </c>
      <c r="F8" s="163"/>
      <c r="G8" s="228" t="s">
        <v>52</v>
      </c>
      <c r="H8" s="229"/>
      <c r="I8" s="96"/>
      <c r="J8" s="73" t="s">
        <v>20</v>
      </c>
      <c r="K8" s="143"/>
      <c r="L8" s="143"/>
      <c r="M8" s="143"/>
      <c r="N8" s="143"/>
      <c r="O8" s="164">
        <v>0</v>
      </c>
      <c r="P8" s="165" t="s">
        <v>115</v>
      </c>
      <c r="Q8" s="161"/>
    </row>
    <row r="9" spans="1:17" ht="11.1" customHeight="1" thickBot="1">
      <c r="A9" s="166" t="s">
        <v>27</v>
      </c>
      <c r="B9" s="166"/>
      <c r="C9" s="166"/>
      <c r="D9" s="166"/>
      <c r="E9" s="75">
        <v>300</v>
      </c>
      <c r="F9" s="167"/>
      <c r="G9" s="231">
        <f>E8*E9</f>
        <v>1500000</v>
      </c>
      <c r="H9" s="230"/>
      <c r="I9" s="96"/>
      <c r="J9" s="168" t="s">
        <v>21</v>
      </c>
      <c r="K9" s="168"/>
      <c r="L9" s="168"/>
      <c r="M9" s="168"/>
      <c r="N9" s="168"/>
      <c r="O9" s="90">
        <f>SUM(H30/5)*0.35</f>
        <v>10500</v>
      </c>
      <c r="P9" s="169" t="s">
        <v>148</v>
      </c>
      <c r="Q9" s="166"/>
    </row>
    <row r="10" spans="1:17" ht="11.1" customHeight="1" thickBot="1">
      <c r="A10" s="166" t="s">
        <v>28</v>
      </c>
      <c r="B10" s="166"/>
      <c r="C10" s="166"/>
      <c r="D10" s="166"/>
      <c r="E10" s="274">
        <v>1</v>
      </c>
      <c r="F10" s="143" t="s">
        <v>19</v>
      </c>
      <c r="G10" s="170"/>
      <c r="H10" s="143"/>
      <c r="I10" s="96"/>
      <c r="J10" s="168" t="s">
        <v>49</v>
      </c>
      <c r="K10" s="168"/>
      <c r="L10" s="168"/>
      <c r="M10" s="168"/>
      <c r="N10" s="168"/>
      <c r="O10" s="90">
        <f>D40</f>
        <v>65042.999999999993</v>
      </c>
      <c r="P10" s="165" t="s">
        <v>146</v>
      </c>
      <c r="Q10" s="166"/>
    </row>
    <row r="11" spans="1:17" ht="11.1" customHeight="1" thickBot="1">
      <c r="A11" s="158" t="s">
        <v>29</v>
      </c>
      <c r="B11" s="166"/>
      <c r="C11" s="166"/>
      <c r="D11" s="166"/>
      <c r="E11" s="75">
        <v>3</v>
      </c>
      <c r="F11" s="143"/>
      <c r="G11" s="171"/>
      <c r="H11" s="143"/>
      <c r="I11" s="96"/>
      <c r="J11" s="73" t="s">
        <v>22</v>
      </c>
      <c r="K11" s="73"/>
      <c r="L11" s="73"/>
      <c r="M11" s="73"/>
      <c r="N11" s="73"/>
      <c r="O11" s="91">
        <f>SUM(H24/E19)</f>
        <v>-3397.5</v>
      </c>
      <c r="P11" s="331" t="s">
        <v>147</v>
      </c>
      <c r="Q11" s="158"/>
    </row>
    <row r="12" spans="1:17" ht="11.1" customHeight="1" thickBot="1">
      <c r="A12" s="158" t="s">
        <v>30</v>
      </c>
      <c r="B12" s="143"/>
      <c r="C12" s="143"/>
      <c r="D12" s="143"/>
      <c r="E12" s="75">
        <v>18</v>
      </c>
      <c r="F12" s="143"/>
      <c r="G12" s="173" t="s">
        <v>96</v>
      </c>
      <c r="H12" s="174"/>
      <c r="I12" s="96"/>
      <c r="J12" s="175" t="s">
        <v>23</v>
      </c>
      <c r="K12" s="73"/>
      <c r="L12" s="73"/>
      <c r="M12" s="73"/>
      <c r="N12" s="73"/>
      <c r="O12" s="92">
        <f>SUM(H51/E19)</f>
        <v>-159.5819302053759</v>
      </c>
      <c r="P12" s="331" t="s">
        <v>149</v>
      </c>
      <c r="Q12" s="158"/>
    </row>
    <row r="13" spans="1:17" ht="11.1" customHeight="1" thickBot="1">
      <c r="A13" s="158" t="s">
        <v>31</v>
      </c>
      <c r="B13" s="143"/>
      <c r="C13" s="143"/>
      <c r="D13" s="143"/>
      <c r="E13" s="75">
        <v>5.5</v>
      </c>
      <c r="F13" s="143"/>
      <c r="G13" s="176" t="s">
        <v>97</v>
      </c>
      <c r="H13" s="177"/>
      <c r="I13" s="96"/>
      <c r="J13" s="73" t="s">
        <v>155</v>
      </c>
      <c r="K13" s="73"/>
      <c r="L13" s="73"/>
      <c r="M13" s="73"/>
      <c r="N13" s="73"/>
      <c r="O13" s="93">
        <v>0</v>
      </c>
      <c r="P13" s="331"/>
      <c r="Q13" s="158"/>
    </row>
    <row r="14" spans="1:17" ht="11.1" customHeight="1" thickBot="1">
      <c r="A14" s="159" t="s">
        <v>56</v>
      </c>
      <c r="B14" s="143"/>
      <c r="C14" s="143"/>
      <c r="D14" s="143"/>
      <c r="E14" s="73"/>
      <c r="F14" s="143"/>
      <c r="G14" s="178" t="s">
        <v>98</v>
      </c>
      <c r="H14" s="179"/>
      <c r="I14" s="96"/>
      <c r="J14" s="73" t="s">
        <v>75</v>
      </c>
      <c r="K14" s="73"/>
      <c r="L14" s="73"/>
      <c r="M14" s="73"/>
      <c r="N14" s="73"/>
      <c r="O14" s="74">
        <f>H23</f>
        <v>-450</v>
      </c>
      <c r="P14" s="180"/>
      <c r="Q14" s="159"/>
    </row>
    <row r="15" spans="1:17" ht="11.1" customHeight="1" thickBot="1">
      <c r="A15" s="159" t="s">
        <v>57</v>
      </c>
      <c r="B15" s="143"/>
      <c r="C15" s="143"/>
      <c r="D15" s="143"/>
      <c r="E15" s="76"/>
      <c r="F15" s="143"/>
      <c r="G15" s="143"/>
      <c r="H15" s="143"/>
      <c r="I15" s="96"/>
      <c r="J15" s="73"/>
      <c r="K15" s="73"/>
      <c r="L15" s="73"/>
      <c r="M15" s="73"/>
      <c r="N15" s="181" t="s">
        <v>25</v>
      </c>
      <c r="O15" s="94">
        <f>SUM(O8:O14)</f>
        <v>71535.918069794629</v>
      </c>
      <c r="P15" s="182"/>
      <c r="Q15" s="159"/>
    </row>
    <row r="16" spans="1:17" ht="11.1" customHeight="1" thickTop="1" thickBot="1">
      <c r="A16" s="158" t="s">
        <v>70</v>
      </c>
      <c r="B16" s="143"/>
      <c r="C16" s="143"/>
      <c r="D16" s="143"/>
      <c r="E16" s="77">
        <v>0.12</v>
      </c>
      <c r="F16" s="163"/>
      <c r="G16" s="168" t="s">
        <v>153</v>
      </c>
      <c r="H16" s="143"/>
      <c r="I16" s="96"/>
      <c r="J16" s="183"/>
      <c r="K16" s="183"/>
      <c r="L16" s="183"/>
      <c r="M16" s="183"/>
      <c r="N16" s="163"/>
      <c r="O16" s="184"/>
      <c r="P16" s="182"/>
      <c r="Q16" s="158"/>
    </row>
    <row r="17" spans="1:17" ht="11.1" customHeight="1" thickBot="1">
      <c r="A17" s="158" t="s">
        <v>43</v>
      </c>
      <c r="B17" s="143"/>
      <c r="C17" s="143"/>
      <c r="D17" s="143"/>
      <c r="E17" s="75">
        <v>0.35</v>
      </c>
      <c r="F17" s="163"/>
      <c r="G17" s="168" t="s">
        <v>91</v>
      </c>
      <c r="H17" s="143"/>
      <c r="I17" s="96"/>
      <c r="J17" s="240"/>
      <c r="K17" s="243" t="s">
        <v>40</v>
      </c>
      <c r="L17" s="241"/>
      <c r="M17" s="241"/>
      <c r="N17" s="241"/>
      <c r="O17" s="242"/>
      <c r="P17" s="186"/>
      <c r="Q17" s="158"/>
    </row>
    <row r="18" spans="1:17" ht="11.1" customHeight="1" thickBot="1">
      <c r="A18" s="158" t="s">
        <v>51</v>
      </c>
      <c r="B18" s="143"/>
      <c r="C18" s="143"/>
      <c r="D18" s="143"/>
      <c r="E18" s="78">
        <v>400</v>
      </c>
      <c r="F18" s="143"/>
      <c r="G18" s="143"/>
      <c r="H18" s="143"/>
      <c r="I18" s="96"/>
      <c r="K18" s="187" t="s">
        <v>42</v>
      </c>
      <c r="L18" s="76"/>
      <c r="M18" s="76"/>
      <c r="N18" s="76"/>
      <c r="O18" s="95">
        <f>O30</f>
        <v>5931.0718953619062</v>
      </c>
      <c r="P18" s="188"/>
      <c r="Q18" s="158"/>
    </row>
    <row r="19" spans="1:17" ht="11.1" customHeight="1" thickBot="1">
      <c r="A19" s="158" t="s">
        <v>76</v>
      </c>
      <c r="B19" s="163"/>
      <c r="C19" s="163"/>
      <c r="D19" s="163"/>
      <c r="E19" s="79">
        <v>25</v>
      </c>
      <c r="F19" s="163"/>
      <c r="G19" s="88"/>
      <c r="H19" s="163"/>
      <c r="I19" s="96"/>
      <c r="K19" s="187" t="s">
        <v>116</v>
      </c>
      <c r="L19" s="76"/>
      <c r="M19" s="76"/>
      <c r="N19" s="76"/>
      <c r="O19" s="95">
        <f>F40*-1</f>
        <v>-15000</v>
      </c>
      <c r="P19" s="188"/>
      <c r="Q19" s="158"/>
    </row>
    <row r="20" spans="1:17" ht="11.1" customHeight="1" thickBot="1">
      <c r="A20" s="163"/>
      <c r="B20" s="163"/>
      <c r="C20" s="163"/>
      <c r="D20" s="163"/>
      <c r="E20" s="163"/>
      <c r="F20" s="163"/>
      <c r="G20" s="163"/>
      <c r="H20" s="163"/>
      <c r="I20" s="96"/>
      <c r="K20" s="189" t="s">
        <v>41</v>
      </c>
      <c r="L20" s="76"/>
      <c r="M20" s="76"/>
      <c r="N20" s="76" t="s">
        <v>19</v>
      </c>
      <c r="O20" s="95">
        <f>D40*-1</f>
        <v>-65042.999999999993</v>
      </c>
      <c r="P20" s="96"/>
      <c r="Q20" s="163"/>
    </row>
    <row r="21" spans="1:17" ht="11.1" customHeight="1" thickBot="1">
      <c r="A21" s="190"/>
      <c r="B21" s="256"/>
      <c r="C21" s="257"/>
      <c r="D21" s="258"/>
      <c r="E21" s="259" t="s">
        <v>77</v>
      </c>
      <c r="F21" s="260"/>
      <c r="G21" s="261"/>
      <c r="H21" s="191"/>
      <c r="I21" s="96"/>
      <c r="K21" s="189" t="s">
        <v>131</v>
      </c>
      <c r="L21" s="76"/>
      <c r="M21" s="76"/>
      <c r="N21" s="76"/>
      <c r="O21" s="78">
        <v>0</v>
      </c>
      <c r="P21" s="96" t="s">
        <v>19</v>
      </c>
      <c r="Q21" s="190"/>
    </row>
    <row r="22" spans="1:17" ht="11.1" customHeight="1" thickBot="1">
      <c r="A22" s="192"/>
      <c r="B22" s="192"/>
      <c r="C22" s="193"/>
      <c r="D22" s="192"/>
      <c r="E22" s="140"/>
      <c r="F22" s="194"/>
      <c r="G22" s="195"/>
      <c r="H22" s="191"/>
      <c r="I22" s="96"/>
      <c r="J22" s="196"/>
      <c r="K22" s="76"/>
      <c r="L22" s="76"/>
      <c r="M22" s="76"/>
      <c r="N22" s="185" t="s">
        <v>25</v>
      </c>
      <c r="O22" s="101">
        <f>SUM(O18:O21)</f>
        <v>-74111.928104638093</v>
      </c>
      <c r="P22" s="96"/>
      <c r="Q22" s="192"/>
    </row>
    <row r="23" spans="1:17" ht="11.1" customHeight="1" thickTop="1" thickBot="1">
      <c r="A23" s="168" t="s">
        <v>73</v>
      </c>
      <c r="B23" s="168"/>
      <c r="C23" s="148"/>
      <c r="D23" s="168"/>
      <c r="E23" s="168"/>
      <c r="F23" s="197"/>
      <c r="G23" s="198"/>
      <c r="H23" s="87">
        <f>E8/5000*450*-1</f>
        <v>-450</v>
      </c>
      <c r="I23" s="96"/>
      <c r="J23" s="96"/>
      <c r="K23" s="96"/>
      <c r="L23" s="96"/>
      <c r="M23" s="96"/>
      <c r="N23" s="96"/>
      <c r="O23" s="96"/>
      <c r="P23" s="96"/>
      <c r="Q23" s="168"/>
    </row>
    <row r="24" spans="1:17" ht="11.1" customHeight="1" thickBot="1">
      <c r="A24" s="168" t="s">
        <v>37</v>
      </c>
      <c r="B24" s="168"/>
      <c r="C24" s="148"/>
      <c r="D24" s="168"/>
      <c r="E24" s="168"/>
      <c r="F24" s="197"/>
      <c r="G24" s="198"/>
      <c r="H24" s="88">
        <f>(((E8/50)*7.5)*4.53)*E19*-1</f>
        <v>-84937.5</v>
      </c>
      <c r="I24" s="96"/>
      <c r="J24" s="240"/>
      <c r="K24" s="244" t="s">
        <v>106</v>
      </c>
      <c r="L24" s="245"/>
      <c r="M24" s="245"/>
      <c r="N24" s="246"/>
      <c r="O24" s="247"/>
      <c r="P24" s="199"/>
      <c r="Q24" s="168"/>
    </row>
    <row r="25" spans="1:17" ht="11.1" customHeight="1">
      <c r="A25" s="168" t="s">
        <v>128</v>
      </c>
      <c r="B25" s="168"/>
      <c r="C25" s="168"/>
      <c r="D25" s="142"/>
      <c r="E25" s="87"/>
      <c r="F25" s="198"/>
      <c r="G25" s="198"/>
      <c r="H25" s="271">
        <f>(((E8/50)*7.5/275*200)*E19)*-1</f>
        <v>-13636.363636363634</v>
      </c>
      <c r="I25" s="96"/>
      <c r="J25" s="76" t="s">
        <v>83</v>
      </c>
      <c r="K25" s="163"/>
      <c r="L25" s="76"/>
      <c r="M25" s="76"/>
      <c r="N25" s="76"/>
      <c r="O25" s="95">
        <f>K60*-1</f>
        <v>-423647.99252585042</v>
      </c>
      <c r="P25" s="96"/>
      <c r="Q25" s="168"/>
    </row>
    <row r="26" spans="1:17" ht="11.1" customHeight="1">
      <c r="A26" s="168" t="s">
        <v>45</v>
      </c>
      <c r="B26" s="168"/>
      <c r="C26" s="168"/>
      <c r="D26" s="142"/>
      <c r="E26" s="87"/>
      <c r="F26" s="198"/>
      <c r="G26" s="198"/>
      <c r="H26" s="89">
        <f>SUM(((E8/6)*3*52*E19)/325851.429)*E18*-1</f>
        <v>-3989.5482551343976</v>
      </c>
      <c r="I26" s="96"/>
      <c r="J26" s="76" t="s">
        <v>34</v>
      </c>
      <c r="K26" s="76"/>
      <c r="L26" s="76"/>
      <c r="M26" s="76"/>
      <c r="N26" s="76"/>
      <c r="O26" s="76"/>
      <c r="P26" s="96"/>
      <c r="Q26" s="168"/>
    </row>
    <row r="27" spans="1:17" ht="11.1" customHeight="1">
      <c r="A27" s="168" t="s">
        <v>100</v>
      </c>
      <c r="B27" s="168"/>
      <c r="C27" s="148"/>
      <c r="D27" s="168"/>
      <c r="E27" s="168"/>
      <c r="F27" s="197"/>
      <c r="G27" s="198"/>
      <c r="H27" s="200"/>
      <c r="I27" s="96"/>
      <c r="J27" s="76"/>
      <c r="K27" s="76" t="s">
        <v>117</v>
      </c>
      <c r="L27" s="76"/>
      <c r="M27" s="76"/>
      <c r="N27" s="76"/>
      <c r="O27" s="97">
        <v>0</v>
      </c>
      <c r="P27" s="199"/>
      <c r="Q27" s="168"/>
    </row>
    <row r="28" spans="1:17" ht="11.1" customHeight="1">
      <c r="A28" s="168" t="s">
        <v>39</v>
      </c>
      <c r="B28" s="168"/>
      <c r="C28" s="148"/>
      <c r="D28" s="168"/>
      <c r="E28" s="168"/>
      <c r="F28" s="197"/>
      <c r="G28" s="198"/>
      <c r="H28" s="163"/>
      <c r="I28" s="96"/>
      <c r="J28" s="76"/>
      <c r="K28" s="76" t="s">
        <v>84</v>
      </c>
      <c r="L28" s="76"/>
      <c r="M28" s="76"/>
      <c r="N28" s="76"/>
      <c r="O28" s="95">
        <f>E40*-1</f>
        <v>-1626074.9999999998</v>
      </c>
      <c r="P28" s="163"/>
      <c r="Q28" s="168"/>
    </row>
    <row r="29" spans="1:17" ht="11.1" customHeight="1" thickBot="1">
      <c r="A29" s="168" t="s">
        <v>89</v>
      </c>
      <c r="B29" s="168"/>
      <c r="C29" s="148"/>
      <c r="D29" s="168"/>
      <c r="E29" s="168"/>
      <c r="F29" s="197"/>
      <c r="G29" s="198"/>
      <c r="H29" s="163"/>
      <c r="I29" s="96"/>
      <c r="J29" s="96"/>
      <c r="K29" s="76" t="s">
        <v>93</v>
      </c>
      <c r="L29" s="76"/>
      <c r="M29" s="76"/>
      <c r="N29" s="76"/>
      <c r="O29" s="105">
        <v>0</v>
      </c>
      <c r="P29" s="96"/>
      <c r="Q29" s="168"/>
    </row>
    <row r="30" spans="1:17" ht="11.1" customHeight="1" thickBot="1">
      <c r="A30" s="168" t="s">
        <v>74</v>
      </c>
      <c r="B30" s="168"/>
      <c r="C30" s="168"/>
      <c r="D30" s="263" t="s">
        <v>46</v>
      </c>
      <c r="E30" s="264"/>
      <c r="F30" s="265"/>
      <c r="G30" s="266"/>
      <c r="H30" s="262">
        <f>SUM(G9*0.1)</f>
        <v>150000</v>
      </c>
      <c r="I30" s="96"/>
      <c r="J30" s="76" t="s">
        <v>59</v>
      </c>
      <c r="K30" s="163"/>
      <c r="L30" s="76"/>
      <c r="M30" s="76"/>
      <c r="N30" s="76"/>
      <c r="O30" s="95">
        <f>K60/E19*L31</f>
        <v>5931.0718953619062</v>
      </c>
      <c r="P30" s="96"/>
      <c r="Q30" s="168"/>
    </row>
    <row r="31" spans="1:17" ht="11.1" customHeight="1" thickBot="1">
      <c r="A31" s="168"/>
      <c r="B31" s="168"/>
      <c r="C31" s="168"/>
      <c r="D31" s="205" t="s">
        <v>53</v>
      </c>
      <c r="E31" s="267"/>
      <c r="F31" s="267"/>
      <c r="G31" s="206"/>
      <c r="H31" s="201"/>
      <c r="I31" s="96"/>
      <c r="J31" s="268" t="s">
        <v>58</v>
      </c>
      <c r="K31" s="269"/>
      <c r="L31" s="270">
        <f>E17</f>
        <v>0.35</v>
      </c>
      <c r="M31" s="96"/>
      <c r="N31" s="102" t="s">
        <v>35</v>
      </c>
      <c r="O31" s="322">
        <f>SUM(O25:O30)</f>
        <v>-2043791.9206304883</v>
      </c>
      <c r="P31" s="96"/>
      <c r="Q31" s="168"/>
    </row>
    <row r="32" spans="1:17" ht="11.1" customHeight="1" thickBot="1">
      <c r="A32" s="168"/>
      <c r="B32" s="168"/>
      <c r="C32" s="168"/>
      <c r="D32" s="96"/>
      <c r="E32" s="96"/>
      <c r="F32" s="96"/>
      <c r="G32" s="96"/>
      <c r="H32" s="201"/>
      <c r="I32" s="96"/>
      <c r="J32" s="163"/>
      <c r="K32" s="96"/>
      <c r="L32" s="96"/>
      <c r="M32" s="96"/>
      <c r="N32" s="96"/>
      <c r="O32" s="96"/>
      <c r="P32" s="96"/>
      <c r="Q32" s="168"/>
    </row>
    <row r="33" spans="1:17" ht="11.1" customHeight="1" thickBot="1">
      <c r="A33" s="96"/>
      <c r="B33" s="96"/>
      <c r="C33" s="203"/>
      <c r="D33" s="232" t="s">
        <v>113</v>
      </c>
      <c r="E33" s="233"/>
      <c r="F33" s="234"/>
      <c r="G33" s="282"/>
      <c r="H33" s="96"/>
      <c r="I33" s="96"/>
      <c r="J33" s="248" t="s">
        <v>85</v>
      </c>
      <c r="K33" s="133"/>
      <c r="L33" s="249"/>
      <c r="M33" s="189"/>
      <c r="N33" s="96"/>
      <c r="O33" s="96"/>
      <c r="P33" s="96"/>
      <c r="Q33" s="96"/>
    </row>
    <row r="34" spans="1:17" ht="11.1" customHeight="1" thickBot="1">
      <c r="A34" s="130"/>
      <c r="B34" s="131"/>
      <c r="C34" s="131"/>
      <c r="D34" s="131"/>
      <c r="E34" s="132"/>
      <c r="F34" s="133"/>
      <c r="G34" s="134" t="s">
        <v>78</v>
      </c>
      <c r="H34" s="135" t="s">
        <v>81</v>
      </c>
      <c r="I34" s="96"/>
      <c r="J34" s="250" t="s">
        <v>92</v>
      </c>
      <c r="K34" s="251"/>
      <c r="L34" s="252"/>
      <c r="M34" s="163"/>
      <c r="N34" s="204" t="s">
        <v>114</v>
      </c>
      <c r="O34" s="273">
        <v>1.01</v>
      </c>
      <c r="P34" s="140"/>
      <c r="Q34" s="203"/>
    </row>
    <row r="35" spans="1:17" ht="11.1" customHeight="1" thickBot="1">
      <c r="A35" s="128" t="s">
        <v>102</v>
      </c>
      <c r="B35" s="129"/>
      <c r="C35" s="129"/>
      <c r="D35" s="127">
        <f>G9/1000</f>
        <v>1500</v>
      </c>
      <c r="E35" s="136"/>
      <c r="F35" s="137" t="s">
        <v>0</v>
      </c>
      <c r="G35" s="137" t="s">
        <v>1</v>
      </c>
      <c r="H35" s="138" t="s">
        <v>82</v>
      </c>
      <c r="I35" s="96"/>
      <c r="J35" s="70">
        <v>1</v>
      </c>
      <c r="K35" s="85">
        <f>$E$8*$E$10*$E$11</f>
        <v>15000</v>
      </c>
      <c r="L35" s="163"/>
      <c r="M35" s="163"/>
      <c r="N35" s="205" t="s">
        <v>108</v>
      </c>
      <c r="O35" s="206"/>
      <c r="P35" s="160"/>
      <c r="Q35" s="283"/>
    </row>
    <row r="36" spans="1:17" ht="11.1" customHeight="1">
      <c r="A36" s="139"/>
      <c r="B36" s="140"/>
      <c r="C36" s="140"/>
      <c r="D36" s="140"/>
      <c r="E36" s="136"/>
      <c r="F36" s="137" t="s">
        <v>1</v>
      </c>
      <c r="G36" s="137" t="s">
        <v>5</v>
      </c>
      <c r="H36" s="138" t="s">
        <v>101</v>
      </c>
      <c r="I36" s="96"/>
      <c r="J36" s="70">
        <f t="shared" ref="J36:J50" si="0">SUM(J35+1)</f>
        <v>2</v>
      </c>
      <c r="K36" s="86">
        <f t="shared" ref="K36:K59" si="1">(K35*$O$34)</f>
        <v>15150</v>
      </c>
      <c r="L36" s="163"/>
      <c r="M36" s="163"/>
      <c r="N36" s="168" t="s">
        <v>47</v>
      </c>
      <c r="O36" s="96"/>
      <c r="P36" s="207"/>
      <c r="Q36" s="203"/>
    </row>
    <row r="37" spans="1:17" ht="11.1" customHeight="1">
      <c r="A37" s="141" t="s">
        <v>2</v>
      </c>
      <c r="B37" s="142" t="s">
        <v>3</v>
      </c>
      <c r="C37" s="143"/>
      <c r="D37" s="143"/>
      <c r="E37" s="144" t="s">
        <v>79</v>
      </c>
      <c r="F37" s="145" t="s">
        <v>4</v>
      </c>
      <c r="G37" s="137" t="str">
        <f>"cost for  "&amp;$E$11</f>
        <v>cost for  3</v>
      </c>
      <c r="H37" s="138" t="s">
        <v>6</v>
      </c>
      <c r="I37" s="96"/>
      <c r="J37" s="70">
        <f>SUM(J36+1)</f>
        <v>3</v>
      </c>
      <c r="K37" s="86">
        <f t="shared" si="1"/>
        <v>15301.5</v>
      </c>
      <c r="L37" s="163"/>
      <c r="M37" s="96"/>
      <c r="N37" s="168" t="s">
        <v>48</v>
      </c>
      <c r="O37" s="96"/>
      <c r="P37" s="168" t="s">
        <v>19</v>
      </c>
      <c r="Q37" s="144"/>
    </row>
    <row r="38" spans="1:17" ht="11.1" customHeight="1" thickBot="1">
      <c r="A38" s="141" t="s">
        <v>7</v>
      </c>
      <c r="B38" s="142" t="s">
        <v>8</v>
      </c>
      <c r="C38" s="146" t="s">
        <v>9</v>
      </c>
      <c r="D38" s="142" t="s">
        <v>10</v>
      </c>
      <c r="E38" s="142" t="s">
        <v>80</v>
      </c>
      <c r="F38" s="137" t="s">
        <v>11</v>
      </c>
      <c r="G38" s="137" t="s">
        <v>18</v>
      </c>
      <c r="H38" s="138" t="s">
        <v>12</v>
      </c>
      <c r="I38" s="96"/>
      <c r="J38" s="70">
        <f t="shared" si="0"/>
        <v>4</v>
      </c>
      <c r="K38" s="86">
        <f t="shared" si="1"/>
        <v>15454.514999999999</v>
      </c>
      <c r="L38" s="163"/>
      <c r="M38" s="96"/>
      <c r="N38" s="96"/>
      <c r="O38" s="96"/>
      <c r="P38" s="96"/>
      <c r="Q38" s="144"/>
    </row>
    <row r="39" spans="1:17" ht="11.1" customHeight="1">
      <c r="A39" s="147" t="s">
        <v>13</v>
      </c>
      <c r="B39" s="148" t="s">
        <v>14</v>
      </c>
      <c r="C39" s="149" t="s">
        <v>15</v>
      </c>
      <c r="D39" s="148" t="s">
        <v>16</v>
      </c>
      <c r="E39" s="148" t="s">
        <v>17</v>
      </c>
      <c r="F39" s="150" t="s">
        <v>32</v>
      </c>
      <c r="G39" s="150" t="s">
        <v>33</v>
      </c>
      <c r="H39" s="151" t="s">
        <v>5</v>
      </c>
      <c r="I39" s="96"/>
      <c r="J39" s="70">
        <f t="shared" si="0"/>
        <v>5</v>
      </c>
      <c r="K39" s="86">
        <f t="shared" si="1"/>
        <v>15609.060149999999</v>
      </c>
      <c r="L39" s="163"/>
      <c r="M39" s="204" t="s">
        <v>107</v>
      </c>
      <c r="N39" s="208"/>
      <c r="O39" s="209"/>
      <c r="P39" s="96"/>
      <c r="Q39" s="284"/>
    </row>
    <row r="40" spans="1:17" ht="11.1" customHeight="1" thickBot="1">
      <c r="A40" s="80">
        <f>E12</f>
        <v>18</v>
      </c>
      <c r="B40" s="81">
        <f>+E13</f>
        <v>5.5</v>
      </c>
      <c r="C40" s="82">
        <f>E16</f>
        <v>0.12</v>
      </c>
      <c r="D40" s="83">
        <f>SUM((D35*A40/100)*B40)*(E16)*365</f>
        <v>65042.999999999993</v>
      </c>
      <c r="E40" s="83">
        <f>D40*E19</f>
        <v>1626074.9999999998</v>
      </c>
      <c r="F40" s="98">
        <f>E8*E10*E11</f>
        <v>15000</v>
      </c>
      <c r="G40" s="99">
        <f>K60</f>
        <v>423647.99252585042</v>
      </c>
      <c r="H40" s="100">
        <f>E40+G40</f>
        <v>2049722.9925258502</v>
      </c>
      <c r="I40" s="96"/>
      <c r="J40" s="70">
        <f t="shared" si="0"/>
        <v>6</v>
      </c>
      <c r="K40" s="86">
        <f t="shared" si="1"/>
        <v>15765.150751499999</v>
      </c>
      <c r="L40" s="163"/>
      <c r="M40" s="210" t="s">
        <v>86</v>
      </c>
      <c r="N40" s="202"/>
      <c r="O40" s="211"/>
      <c r="P40" s="96"/>
      <c r="Q40" s="285"/>
    </row>
    <row r="41" spans="1:17" ht="11.1" customHeight="1" thickBot="1">
      <c r="A41" s="96"/>
      <c r="B41" s="96"/>
      <c r="C41" s="96"/>
      <c r="D41" s="96"/>
      <c r="E41" s="96"/>
      <c r="F41" s="96"/>
      <c r="G41" s="96"/>
      <c r="H41" s="96"/>
      <c r="I41" s="96"/>
      <c r="J41" s="70">
        <f t="shared" si="0"/>
        <v>7</v>
      </c>
      <c r="K41" s="86">
        <f t="shared" si="1"/>
        <v>15922.802259014999</v>
      </c>
      <c r="L41" s="163"/>
      <c r="M41" s="210" t="s">
        <v>94</v>
      </c>
      <c r="N41" s="202"/>
      <c r="O41" s="211"/>
      <c r="P41" s="96"/>
      <c r="Q41" s="203"/>
    </row>
    <row r="42" spans="1:17" ht="11.1" customHeight="1" thickBot="1">
      <c r="A42" s="235" t="s">
        <v>103</v>
      </c>
      <c r="B42" s="236"/>
      <c r="C42" s="236"/>
      <c r="D42" s="236"/>
      <c r="E42" s="237"/>
      <c r="F42" s="238"/>
      <c r="G42" s="238"/>
      <c r="H42" s="239"/>
      <c r="I42" s="96"/>
      <c r="J42" s="70">
        <f t="shared" si="0"/>
        <v>8</v>
      </c>
      <c r="K42" s="86">
        <f t="shared" si="1"/>
        <v>16082.03028160515</v>
      </c>
      <c r="L42" s="163"/>
      <c r="M42" s="205" t="s">
        <v>95</v>
      </c>
      <c r="N42" s="212"/>
      <c r="O42" s="213"/>
      <c r="P42" s="96"/>
      <c r="Q42" s="286"/>
    </row>
    <row r="43" spans="1:17" ht="11.1" customHeight="1">
      <c r="A43" s="96"/>
      <c r="B43" s="96"/>
      <c r="C43" s="96"/>
      <c r="D43" s="96"/>
      <c r="E43" s="96"/>
      <c r="F43" s="96"/>
      <c r="G43" s="96"/>
      <c r="H43" s="96"/>
      <c r="I43" s="96"/>
      <c r="J43" s="70">
        <f t="shared" si="0"/>
        <v>9</v>
      </c>
      <c r="K43" s="86">
        <f t="shared" si="1"/>
        <v>16242.850584421201</v>
      </c>
      <c r="L43" s="163"/>
      <c r="M43" s="143"/>
      <c r="N43" s="163"/>
      <c r="O43" s="163"/>
      <c r="P43" s="96"/>
      <c r="Q43" s="203"/>
    </row>
    <row r="44" spans="1:17" ht="11.1" customHeight="1" thickBot="1">
      <c r="A44" s="168" t="s">
        <v>36</v>
      </c>
      <c r="B44" s="168"/>
      <c r="C44" s="148"/>
      <c r="D44" s="168"/>
      <c r="E44" s="168"/>
      <c r="F44" s="197"/>
      <c r="G44" s="198"/>
      <c r="H44" s="165">
        <f>H23*E19</f>
        <v>-11250</v>
      </c>
      <c r="I44" s="96"/>
      <c r="J44" s="70">
        <f t="shared" si="0"/>
        <v>10</v>
      </c>
      <c r="K44" s="86">
        <f t="shared" si="1"/>
        <v>16405.279090265412</v>
      </c>
      <c r="L44" s="163"/>
      <c r="M44" s="96"/>
      <c r="N44" s="96"/>
      <c r="O44" s="96"/>
      <c r="P44" s="96"/>
      <c r="Q44" s="159"/>
    </row>
    <row r="45" spans="1:17" ht="11.1" customHeight="1">
      <c r="A45" s="168" t="s">
        <v>37</v>
      </c>
      <c r="B45" s="168"/>
      <c r="C45" s="148"/>
      <c r="D45" s="168"/>
      <c r="E45" s="168"/>
      <c r="F45" s="197"/>
      <c r="G45" s="198"/>
      <c r="H45" s="88">
        <f>H24</f>
        <v>-84937.5</v>
      </c>
      <c r="I45" s="96"/>
      <c r="J45" s="70">
        <f t="shared" si="0"/>
        <v>11</v>
      </c>
      <c r="K45" s="86">
        <f t="shared" si="1"/>
        <v>16569.331881168066</v>
      </c>
      <c r="L45" s="163"/>
      <c r="M45" s="121" t="s">
        <v>150</v>
      </c>
      <c r="N45" s="122"/>
      <c r="O45" s="123"/>
      <c r="P45" s="96"/>
      <c r="Q45" s="159"/>
    </row>
    <row r="46" spans="1:17" ht="11.1" customHeight="1">
      <c r="A46" s="168" t="s">
        <v>60</v>
      </c>
      <c r="B46" s="168"/>
      <c r="C46" s="148"/>
      <c r="D46" s="168"/>
      <c r="E46" s="168"/>
      <c r="F46" s="197"/>
      <c r="G46" s="198"/>
      <c r="H46" s="88">
        <f>H25</f>
        <v>-13636.363636363634</v>
      </c>
      <c r="I46" s="96"/>
      <c r="J46" s="70">
        <f t="shared" si="0"/>
        <v>12</v>
      </c>
      <c r="K46" s="86">
        <f t="shared" si="1"/>
        <v>16735.025199979747</v>
      </c>
      <c r="L46" s="163"/>
      <c r="M46" s="225" t="s">
        <v>118</v>
      </c>
      <c r="N46" s="226"/>
      <c r="O46" s="227"/>
      <c r="P46" s="96"/>
      <c r="Q46" s="159"/>
    </row>
    <row r="47" spans="1:17" ht="11.1" customHeight="1" thickBot="1">
      <c r="A47" s="168" t="s">
        <v>61</v>
      </c>
      <c r="B47" s="168"/>
      <c r="C47" s="148"/>
      <c r="D47" s="168"/>
      <c r="E47" s="168"/>
      <c r="F47" s="197"/>
      <c r="G47" s="198"/>
      <c r="H47" s="200"/>
      <c r="I47" s="96"/>
      <c r="J47" s="70">
        <f t="shared" si="0"/>
        <v>13</v>
      </c>
      <c r="K47" s="86">
        <f t="shared" si="1"/>
        <v>16902.375451979544</v>
      </c>
      <c r="L47" s="163"/>
      <c r="M47" s="124"/>
      <c r="N47" s="125">
        <f>O31</f>
        <v>-2043791.9206304883</v>
      </c>
      <c r="O47" s="126"/>
      <c r="P47" s="96"/>
      <c r="Q47" s="159"/>
    </row>
    <row r="48" spans="1:17" ht="11.1" customHeight="1">
      <c r="A48" s="168" t="s">
        <v>50</v>
      </c>
      <c r="B48" s="168"/>
      <c r="C48" s="148"/>
      <c r="D48" s="168"/>
      <c r="E48" s="168"/>
      <c r="F48" s="197"/>
      <c r="G48" s="198"/>
      <c r="H48" s="165">
        <f>H30*-1</f>
        <v>-150000</v>
      </c>
      <c r="I48" s="96"/>
      <c r="J48" s="70">
        <f t="shared" si="0"/>
        <v>14</v>
      </c>
      <c r="K48" s="86">
        <f t="shared" si="1"/>
        <v>17071.39920649934</v>
      </c>
      <c r="L48" s="163"/>
      <c r="M48" s="139"/>
      <c r="N48" s="140"/>
      <c r="O48" s="214"/>
      <c r="P48" s="96"/>
      <c r="Q48" s="159"/>
    </row>
    <row r="49" spans="1:17" ht="11.1" customHeight="1" thickBot="1">
      <c r="A49" s="168" t="s">
        <v>127</v>
      </c>
      <c r="B49" s="168"/>
      <c r="C49" s="148"/>
      <c r="D49" s="168"/>
      <c r="E49" s="168"/>
      <c r="F49" s="197"/>
      <c r="G49" s="198"/>
      <c r="H49" s="200"/>
      <c r="I49" s="96"/>
      <c r="J49" s="70">
        <f t="shared" si="0"/>
        <v>15</v>
      </c>
      <c r="K49" s="86">
        <f t="shared" si="1"/>
        <v>17242.113198564333</v>
      </c>
      <c r="L49" s="163"/>
      <c r="M49" s="139"/>
      <c r="N49" s="140"/>
      <c r="O49" s="214"/>
      <c r="P49" s="96"/>
      <c r="Q49" s="159"/>
    </row>
    <row r="50" spans="1:17" ht="11.1" customHeight="1">
      <c r="A50" s="168" t="s">
        <v>71</v>
      </c>
      <c r="B50" s="168"/>
      <c r="C50" s="168"/>
      <c r="D50" s="142"/>
      <c r="E50" s="165"/>
      <c r="F50" s="215"/>
      <c r="G50" s="215"/>
      <c r="H50" s="201"/>
      <c r="I50" s="96"/>
      <c r="J50" s="70">
        <f t="shared" si="0"/>
        <v>16</v>
      </c>
      <c r="K50" s="86">
        <f t="shared" si="1"/>
        <v>17414.534330549977</v>
      </c>
      <c r="L50" s="163"/>
      <c r="M50" s="111" t="s">
        <v>151</v>
      </c>
      <c r="N50" s="112"/>
      <c r="O50" s="113"/>
      <c r="P50" s="203"/>
      <c r="Q50" s="159"/>
    </row>
    <row r="51" spans="1:17" ht="11.1" customHeight="1">
      <c r="A51" s="168" t="s">
        <v>62</v>
      </c>
      <c r="B51" s="168"/>
      <c r="C51" s="168"/>
      <c r="D51" s="142"/>
      <c r="E51" s="87"/>
      <c r="F51" s="198"/>
      <c r="G51" s="198"/>
      <c r="H51" s="89">
        <f>SUM(((E8/6)*3*52*E19)/325851.429)*E18*-1</f>
        <v>-3989.5482551343976</v>
      </c>
      <c r="I51" s="96"/>
      <c r="J51" s="70">
        <f>SUM(J50+1)</f>
        <v>17</v>
      </c>
      <c r="K51" s="86">
        <f t="shared" si="1"/>
        <v>17588.679673855477</v>
      </c>
      <c r="L51" s="163"/>
      <c r="M51" s="114" t="s">
        <v>110</v>
      </c>
      <c r="N51" s="115"/>
      <c r="O51" s="116"/>
      <c r="P51" s="203"/>
      <c r="Q51" s="168"/>
    </row>
    <row r="52" spans="1:17" ht="11.1" customHeight="1">
      <c r="A52" s="168" t="s">
        <v>63</v>
      </c>
      <c r="B52" s="168"/>
      <c r="C52" s="168"/>
      <c r="D52" s="142"/>
      <c r="E52" s="87"/>
      <c r="F52" s="198"/>
      <c r="G52" s="198"/>
      <c r="H52" s="200">
        <v>0</v>
      </c>
      <c r="I52" s="96"/>
      <c r="J52" s="70">
        <f t="shared" ref="J52:J59" si="2">SUM(J51+1)</f>
        <v>18</v>
      </c>
      <c r="K52" s="86">
        <f t="shared" si="1"/>
        <v>17764.566470594033</v>
      </c>
      <c r="L52" s="163"/>
      <c r="M52" s="114" t="s">
        <v>111</v>
      </c>
      <c r="N52" s="117"/>
      <c r="O52" s="116"/>
      <c r="P52" s="203"/>
      <c r="Q52" s="168"/>
    </row>
    <row r="53" spans="1:17" ht="11.1" customHeight="1" thickBot="1">
      <c r="A53" s="168" t="s">
        <v>67</v>
      </c>
      <c r="B53" s="168"/>
      <c r="C53" s="168"/>
      <c r="D53" s="142"/>
      <c r="E53" s="87"/>
      <c r="F53" s="198"/>
      <c r="G53" s="198"/>
      <c r="H53" s="165">
        <f>H30*0.3</f>
        <v>45000</v>
      </c>
      <c r="I53" s="96"/>
      <c r="J53" s="70">
        <f t="shared" si="2"/>
        <v>19</v>
      </c>
      <c r="K53" s="86">
        <f t="shared" si="1"/>
        <v>17942.212135299975</v>
      </c>
      <c r="L53" s="163"/>
      <c r="M53" s="118"/>
      <c r="N53" s="119">
        <f>H60</f>
        <v>1444011.5881085019</v>
      </c>
      <c r="O53" s="120"/>
      <c r="P53" s="203"/>
      <c r="Q53" s="168"/>
    </row>
    <row r="54" spans="1:17" ht="11.1" customHeight="1">
      <c r="A54" s="168" t="s">
        <v>66</v>
      </c>
      <c r="B54" s="168"/>
      <c r="C54" s="168"/>
      <c r="D54" s="142"/>
      <c r="E54" s="87"/>
      <c r="F54" s="198"/>
      <c r="G54" s="198"/>
      <c r="H54" s="201"/>
      <c r="I54" s="96"/>
      <c r="J54" s="70">
        <f t="shared" si="2"/>
        <v>20</v>
      </c>
      <c r="K54" s="86">
        <f t="shared" si="1"/>
        <v>18121.634256652975</v>
      </c>
      <c r="L54" s="163"/>
      <c r="M54" s="96"/>
      <c r="N54" s="96"/>
      <c r="O54" s="96"/>
      <c r="P54" s="96"/>
      <c r="Q54" s="168"/>
    </row>
    <row r="55" spans="1:17" ht="11.1" customHeight="1" thickBot="1">
      <c r="A55" s="168"/>
      <c r="B55" s="168"/>
      <c r="C55" s="168"/>
      <c r="D55" s="142"/>
      <c r="E55" s="168" t="s">
        <v>44</v>
      </c>
      <c r="F55" s="198"/>
      <c r="G55" s="70">
        <f>E17</f>
        <v>0.35</v>
      </c>
      <c r="H55" s="272">
        <f>H30*0.7*G55</f>
        <v>36750</v>
      </c>
      <c r="I55" s="96"/>
      <c r="J55" s="70">
        <f t="shared" si="2"/>
        <v>21</v>
      </c>
      <c r="K55" s="86">
        <f t="shared" si="1"/>
        <v>18302.850599219506</v>
      </c>
      <c r="L55" s="163"/>
      <c r="M55" s="96"/>
      <c r="N55" s="96"/>
      <c r="O55" s="96"/>
      <c r="P55" s="96"/>
      <c r="Q55" s="168"/>
    </row>
    <row r="56" spans="1:17" ht="13.5" customHeight="1">
      <c r="A56" s="168" t="s">
        <v>72</v>
      </c>
      <c r="B56" s="168"/>
      <c r="C56" s="168"/>
      <c r="D56" s="142"/>
      <c r="E56" s="87"/>
      <c r="F56" s="198"/>
      <c r="G56" s="198"/>
      <c r="H56" s="216">
        <v>0</v>
      </c>
      <c r="I56" s="96"/>
      <c r="J56" s="70">
        <f t="shared" si="2"/>
        <v>22</v>
      </c>
      <c r="K56" s="86">
        <f t="shared" si="1"/>
        <v>18485.879105211701</v>
      </c>
      <c r="L56" s="163"/>
      <c r="M56" s="121" t="s">
        <v>152</v>
      </c>
      <c r="N56" s="332"/>
      <c r="O56" s="333"/>
      <c r="P56" s="96"/>
      <c r="Q56" s="168"/>
    </row>
    <row r="57" spans="1:17" ht="11.1" customHeight="1">
      <c r="A57" s="168" t="s">
        <v>64</v>
      </c>
      <c r="B57" s="168"/>
      <c r="C57" s="168"/>
      <c r="D57" s="142"/>
      <c r="E57" s="87"/>
      <c r="F57" s="198"/>
      <c r="G57" s="198"/>
      <c r="H57" s="216">
        <v>0</v>
      </c>
      <c r="I57" s="96"/>
      <c r="J57" s="70">
        <f t="shared" si="2"/>
        <v>23</v>
      </c>
      <c r="K57" s="86">
        <f t="shared" si="1"/>
        <v>18670.737896263818</v>
      </c>
      <c r="L57" s="163"/>
      <c r="M57" s="334"/>
      <c r="N57" s="306"/>
      <c r="O57" s="335"/>
      <c r="P57" s="96"/>
      <c r="Q57" s="168"/>
    </row>
    <row r="58" spans="1:17" ht="13.5" customHeight="1" thickBot="1">
      <c r="A58" s="168" t="s">
        <v>65</v>
      </c>
      <c r="B58" s="168"/>
      <c r="C58" s="168"/>
      <c r="D58" s="142"/>
      <c r="E58" s="87"/>
      <c r="F58" s="198"/>
      <c r="G58" s="198"/>
      <c r="H58" s="217">
        <f>E40</f>
        <v>1626074.9999999998</v>
      </c>
      <c r="I58" s="96"/>
      <c r="J58" s="70">
        <f t="shared" si="2"/>
        <v>24</v>
      </c>
      <c r="K58" s="86">
        <f t="shared" si="1"/>
        <v>18857.445275226455</v>
      </c>
      <c r="L58" s="163"/>
      <c r="M58" s="124"/>
      <c r="N58" s="336">
        <f>O31-H60</f>
        <v>-3487803.5087389899</v>
      </c>
      <c r="O58" s="126"/>
      <c r="P58" s="96"/>
      <c r="Q58" s="168"/>
    </row>
    <row r="59" spans="1:17" ht="11.1" customHeight="1" thickBot="1">
      <c r="A59" s="163"/>
      <c r="B59" s="168"/>
      <c r="C59" s="168"/>
      <c r="D59" s="142"/>
      <c r="E59" s="87"/>
      <c r="F59" s="198"/>
      <c r="G59" s="198"/>
      <c r="H59" s="201"/>
      <c r="I59" s="96"/>
      <c r="J59" s="70">
        <f t="shared" si="2"/>
        <v>25</v>
      </c>
      <c r="K59" s="86">
        <f t="shared" si="1"/>
        <v>19046.019727978721</v>
      </c>
      <c r="L59" s="163"/>
      <c r="M59" s="163"/>
      <c r="N59" s="163"/>
      <c r="O59" s="163"/>
      <c r="P59" s="96"/>
      <c r="Q59" s="163"/>
    </row>
    <row r="60" spans="1:17" ht="12" customHeight="1" thickBot="1">
      <c r="A60" s="168"/>
      <c r="B60" s="168"/>
      <c r="C60" s="168"/>
      <c r="D60" s="142"/>
      <c r="E60" s="108"/>
      <c r="F60" s="109" t="s">
        <v>38</v>
      </c>
      <c r="G60" s="110"/>
      <c r="H60" s="84">
        <f>SUM(H44:H59)</f>
        <v>1444011.5881085019</v>
      </c>
      <c r="I60" s="96"/>
      <c r="J60" s="103" t="s">
        <v>25</v>
      </c>
      <c r="K60" s="104">
        <f>SUM(K35:K59)</f>
        <v>423647.99252585042</v>
      </c>
      <c r="L60" s="96"/>
      <c r="M60" s="163"/>
      <c r="N60" s="163" t="s">
        <v>19</v>
      </c>
      <c r="O60" s="163"/>
      <c r="P60" s="96"/>
      <c r="Q60" s="168"/>
    </row>
    <row r="61" spans="1:17">
      <c r="A61" s="96"/>
      <c r="B61" s="96"/>
      <c r="C61" s="96"/>
      <c r="D61" s="96"/>
      <c r="E61" s="96"/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96"/>
      <c r="Q61" s="96"/>
    </row>
    <row r="62" spans="1:17" ht="15.75" thickBot="1">
      <c r="A62" s="96"/>
      <c r="B62" s="96"/>
      <c r="C62" s="96"/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96"/>
    </row>
    <row r="63" spans="1:17" ht="15.75" thickBot="1">
      <c r="A63" s="96"/>
      <c r="B63" s="96"/>
      <c r="C63" s="96"/>
      <c r="D63" s="218" t="s">
        <v>124</v>
      </c>
      <c r="E63" s="96"/>
      <c r="F63" s="96"/>
      <c r="G63" s="96"/>
      <c r="H63" s="96"/>
      <c r="I63" s="96"/>
      <c r="J63" s="96"/>
      <c r="K63" s="96"/>
      <c r="L63" s="96"/>
      <c r="M63" s="96"/>
      <c r="N63" s="96"/>
      <c r="O63" s="96"/>
      <c r="P63" s="96"/>
      <c r="Q63" s="96"/>
    </row>
    <row r="64" spans="1:17">
      <c r="A64" s="69" t="s">
        <v>121</v>
      </c>
      <c r="B64" s="69"/>
      <c r="C64" s="69"/>
      <c r="D64" s="69"/>
      <c r="E64" s="69"/>
      <c r="F64" s="69"/>
      <c r="G64" s="69"/>
      <c r="H64" s="68"/>
      <c r="I64" s="76"/>
      <c r="J64" s="163"/>
      <c r="K64" s="163"/>
      <c r="L64" s="163"/>
      <c r="M64" s="163"/>
      <c r="N64" s="163"/>
      <c r="O64" s="163"/>
      <c r="P64" s="96"/>
      <c r="Q64" s="69"/>
    </row>
    <row r="65" spans="1:17">
      <c r="A65" s="69" t="s">
        <v>119</v>
      </c>
      <c r="B65" s="69"/>
      <c r="C65" s="69"/>
      <c r="D65" s="69"/>
      <c r="E65" s="69"/>
      <c r="F65" s="69"/>
      <c r="G65" s="69"/>
      <c r="H65" s="68"/>
      <c r="I65" s="76"/>
      <c r="J65" s="163"/>
      <c r="K65" s="96"/>
      <c r="L65" s="96"/>
      <c r="M65" s="96"/>
      <c r="N65" s="96"/>
      <c r="O65" s="96"/>
      <c r="P65" s="96"/>
      <c r="Q65" s="69"/>
    </row>
    <row r="66" spans="1:17">
      <c r="A66" s="69" t="s">
        <v>120</v>
      </c>
      <c r="B66" s="69"/>
      <c r="C66" s="69"/>
      <c r="D66" s="69"/>
      <c r="E66" s="69"/>
      <c r="F66" s="69"/>
      <c r="G66" s="69"/>
      <c r="H66" s="68"/>
      <c r="I66" s="142"/>
      <c r="J66" s="163"/>
      <c r="K66" s="96"/>
      <c r="L66" s="96"/>
      <c r="M66" s="96"/>
      <c r="N66" s="96"/>
      <c r="O66" s="96"/>
      <c r="P66" s="96"/>
      <c r="Q66" s="69"/>
    </row>
    <row r="67" spans="1:17">
      <c r="A67" s="69" t="s">
        <v>126</v>
      </c>
      <c r="B67" s="69"/>
      <c r="C67" s="69"/>
      <c r="D67" s="69"/>
      <c r="E67" s="69"/>
      <c r="F67" s="69"/>
      <c r="G67" s="69"/>
      <c r="H67" s="68"/>
      <c r="I67" s="76"/>
      <c r="J67" s="220"/>
      <c r="K67" s="96"/>
      <c r="L67" s="96"/>
      <c r="M67" s="96"/>
      <c r="N67" s="96"/>
      <c r="O67" s="96"/>
      <c r="P67" s="96"/>
      <c r="Q67" s="69"/>
    </row>
    <row r="68" spans="1:17">
      <c r="I68" s="221"/>
      <c r="J68" s="163"/>
      <c r="K68" s="96"/>
      <c r="L68" s="96"/>
      <c r="M68" s="96"/>
      <c r="N68" s="96"/>
      <c r="O68" s="96"/>
      <c r="P68" s="96"/>
    </row>
    <row r="69" spans="1:17">
      <c r="A69" s="76" t="s">
        <v>54</v>
      </c>
      <c r="B69" s="76"/>
      <c r="C69" s="76"/>
      <c r="D69" s="76"/>
      <c r="E69" s="76"/>
      <c r="F69" s="76"/>
      <c r="G69" s="195"/>
      <c r="H69" s="155"/>
      <c r="I69" s="221"/>
      <c r="J69" s="163"/>
      <c r="K69" s="163"/>
      <c r="L69" s="222"/>
      <c r="M69" s="163"/>
      <c r="N69" s="163"/>
      <c r="O69" s="163"/>
      <c r="P69" s="163"/>
      <c r="Q69" s="76"/>
    </row>
    <row r="70" spans="1:17">
      <c r="A70" s="76" t="s">
        <v>123</v>
      </c>
      <c r="B70" s="76"/>
      <c r="C70" s="76"/>
      <c r="D70" s="76"/>
      <c r="E70" s="76"/>
      <c r="F70" s="76"/>
      <c r="G70" s="96"/>
      <c r="H70" s="155"/>
      <c r="I70" s="219"/>
      <c r="J70" s="163"/>
      <c r="K70" s="223"/>
      <c r="L70" s="163"/>
      <c r="M70" s="163"/>
      <c r="N70" s="163"/>
      <c r="O70" s="163"/>
      <c r="P70" s="163"/>
      <c r="Q70" s="76"/>
    </row>
    <row r="71" spans="1:17">
      <c r="A71" s="76" t="s">
        <v>122</v>
      </c>
      <c r="B71" s="76"/>
      <c r="C71" s="76"/>
      <c r="D71" s="76"/>
      <c r="E71" s="76"/>
      <c r="F71" s="76"/>
      <c r="G71" s="96"/>
      <c r="H71" s="96"/>
      <c r="I71" s="219"/>
      <c r="J71" s="96"/>
      <c r="K71" s="76"/>
      <c r="L71" s="76"/>
      <c r="M71" s="76"/>
      <c r="N71" s="76"/>
      <c r="O71" s="76"/>
      <c r="P71" s="96"/>
      <c r="Q71" s="76"/>
    </row>
    <row r="72" spans="1:17">
      <c r="A72" s="76" t="s">
        <v>125</v>
      </c>
      <c r="B72" s="76"/>
      <c r="C72" s="76"/>
      <c r="D72" s="76"/>
      <c r="E72" s="76"/>
      <c r="F72" s="76"/>
      <c r="G72" s="96"/>
      <c r="H72" s="96"/>
      <c r="I72" s="219"/>
      <c r="J72" s="76"/>
      <c r="K72" s="76"/>
      <c r="L72" s="76"/>
      <c r="M72" s="76"/>
      <c r="N72" s="76"/>
      <c r="O72" s="76"/>
      <c r="P72" s="96"/>
      <c r="Q72" s="76"/>
    </row>
    <row r="73" spans="1:17">
      <c r="A73" s="76" t="s">
        <v>87</v>
      </c>
      <c r="B73" s="76"/>
      <c r="C73" s="76"/>
      <c r="D73" s="76"/>
      <c r="E73" s="76"/>
      <c r="F73" s="76"/>
      <c r="G73" s="96"/>
      <c r="H73" s="96"/>
      <c r="I73" s="219"/>
      <c r="J73" s="76"/>
      <c r="K73" s="76"/>
      <c r="L73" s="76"/>
      <c r="M73" s="76"/>
      <c r="N73" s="76"/>
      <c r="O73" s="76"/>
      <c r="P73" s="96"/>
      <c r="Q73" s="76"/>
    </row>
    <row r="74" spans="1:17">
      <c r="A74" s="76" t="s">
        <v>88</v>
      </c>
      <c r="B74" s="76"/>
      <c r="C74" s="76"/>
      <c r="D74" s="76"/>
      <c r="E74" s="76"/>
      <c r="F74" s="76"/>
      <c r="G74" s="96"/>
      <c r="H74" s="96"/>
      <c r="I74" s="96"/>
      <c r="J74" s="76"/>
      <c r="K74" s="76"/>
      <c r="L74" s="76"/>
      <c r="M74" s="76"/>
      <c r="N74" s="76"/>
      <c r="O74" s="76"/>
      <c r="P74" s="96"/>
      <c r="Q74" s="76"/>
    </row>
    <row r="75" spans="1:17">
      <c r="A75" s="76" t="s">
        <v>68</v>
      </c>
      <c r="B75" s="76"/>
      <c r="C75" s="76"/>
      <c r="D75" s="76"/>
      <c r="E75" s="76"/>
      <c r="F75" s="76"/>
      <c r="G75" s="96"/>
      <c r="H75" s="96"/>
      <c r="I75" s="96"/>
      <c r="J75" s="96"/>
      <c r="K75" s="96"/>
      <c r="L75" s="96"/>
      <c r="M75" s="96"/>
      <c r="N75" s="96"/>
      <c r="O75" s="96"/>
      <c r="P75" s="96"/>
      <c r="Q75" s="76"/>
    </row>
    <row r="76" spans="1:17">
      <c r="A76" s="76" t="s">
        <v>69</v>
      </c>
      <c r="B76" s="76"/>
      <c r="C76" s="76"/>
      <c r="D76" s="76"/>
      <c r="E76" s="76"/>
      <c r="F76" s="76"/>
      <c r="G76" s="96"/>
      <c r="H76" s="96"/>
      <c r="I76" s="191"/>
      <c r="J76" s="96"/>
      <c r="K76" s="96"/>
      <c r="L76" s="96"/>
      <c r="M76" s="96"/>
      <c r="N76" s="96"/>
      <c r="O76" s="96"/>
      <c r="P76" s="96"/>
      <c r="Q76" s="76"/>
    </row>
    <row r="77" spans="1:17">
      <c r="A77" s="76" t="s">
        <v>112</v>
      </c>
      <c r="B77" s="76"/>
      <c r="C77" s="76"/>
      <c r="D77" s="76"/>
      <c r="E77" s="76"/>
      <c r="F77" s="76"/>
      <c r="G77" s="96"/>
      <c r="H77" s="224"/>
      <c r="I77" s="191"/>
      <c r="J77" s="96"/>
      <c r="K77" s="96"/>
      <c r="L77" s="96"/>
      <c r="M77" s="96"/>
      <c r="N77" s="96"/>
      <c r="O77" s="96"/>
      <c r="P77" s="96"/>
      <c r="Q77" s="76"/>
    </row>
    <row r="78" spans="1:17">
      <c r="A78" s="76" t="s">
        <v>55</v>
      </c>
      <c r="B78" s="76"/>
      <c r="C78" s="76"/>
      <c r="D78" s="76"/>
      <c r="E78" s="76"/>
      <c r="F78" s="76"/>
      <c r="G78" s="96"/>
      <c r="H78" s="96"/>
      <c r="I78" s="191"/>
      <c r="J78" s="96"/>
      <c r="K78" s="96"/>
      <c r="L78" s="96"/>
      <c r="M78" s="96"/>
      <c r="N78" s="96"/>
      <c r="O78" s="96"/>
      <c r="P78" s="96"/>
      <c r="Q78" s="76"/>
    </row>
    <row r="79" spans="1:17">
      <c r="A79" s="76" t="s">
        <v>130</v>
      </c>
      <c r="G79" s="96"/>
      <c r="H79" s="96"/>
      <c r="I79" s="191"/>
      <c r="J79" s="96"/>
      <c r="K79" s="96"/>
      <c r="L79" s="96"/>
      <c r="M79" s="96"/>
      <c r="N79" s="96"/>
      <c r="O79" s="96"/>
      <c r="P79" s="96"/>
      <c r="Q79" s="76"/>
    </row>
    <row r="80" spans="1:17">
      <c r="A80" s="76" t="s">
        <v>132</v>
      </c>
      <c r="J80" s="96"/>
      <c r="K80" s="96"/>
      <c r="L80" s="96"/>
      <c r="M80" s="96"/>
      <c r="N80" s="96"/>
      <c r="O80" s="96"/>
      <c r="P80" s="96"/>
      <c r="Q80" s="76"/>
    </row>
    <row r="81" spans="1:17">
      <c r="A81" s="76" t="s">
        <v>133</v>
      </c>
      <c r="B81" s="96"/>
      <c r="C81" s="96"/>
      <c r="D81" s="96"/>
      <c r="E81" s="96"/>
      <c r="F81" s="96"/>
      <c r="G81" s="96"/>
      <c r="H81" s="96"/>
      <c r="I81" s="191"/>
      <c r="J81" s="96"/>
      <c r="K81" s="96"/>
      <c r="L81" s="96"/>
      <c r="M81" s="96"/>
      <c r="N81" s="96"/>
      <c r="O81" s="96"/>
      <c r="P81" s="96"/>
      <c r="Q81" s="76"/>
    </row>
    <row r="82" spans="1:17">
      <c r="A82" s="76" t="s">
        <v>129</v>
      </c>
      <c r="I82" s="191"/>
      <c r="J82" s="96"/>
      <c r="K82" s="96"/>
      <c r="L82" s="96"/>
      <c r="M82" s="96"/>
      <c r="N82" s="96"/>
      <c r="O82" s="96"/>
      <c r="P82" s="96"/>
      <c r="Q82" s="76"/>
    </row>
    <row r="83" spans="1:17">
      <c r="A83" s="76" t="s">
        <v>134</v>
      </c>
      <c r="I83" s="5"/>
      <c r="Q83" s="76"/>
    </row>
    <row r="84" spans="1:17">
      <c r="A84" s="76" t="s">
        <v>135</v>
      </c>
      <c r="I84" s="22"/>
      <c r="Q84" s="76"/>
    </row>
    <row r="85" spans="1:17">
      <c r="I85" s="22"/>
    </row>
  </sheetData>
  <phoneticPr fontId="0" type="noConversion"/>
  <pageMargins left="0.7" right="0.7" top="0.75" bottom="0.75" header="0.3" footer="0.3"/>
  <pageSetup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B195"/>
  <sheetViews>
    <sheetView topLeftCell="A40" workbookViewId="0">
      <selection activeCell="E21" sqref="E21"/>
    </sheetView>
  </sheetViews>
  <sheetFormatPr defaultRowHeight="15"/>
  <cols>
    <col min="1" max="1" width="13.85546875" customWidth="1"/>
  </cols>
  <sheetData>
    <row r="2" spans="1:2">
      <c r="A2" s="49"/>
    </row>
    <row r="3" spans="1:2">
      <c r="A3" s="49"/>
    </row>
    <row r="4" spans="1:2">
      <c r="A4" s="49"/>
    </row>
    <row r="5" spans="1:2">
      <c r="A5" s="49"/>
    </row>
    <row r="6" spans="1:2">
      <c r="A6" s="49"/>
    </row>
    <row r="7" spans="1:2">
      <c r="A7" s="49"/>
    </row>
    <row r="8" spans="1:2">
      <c r="A8" s="49"/>
      <c r="B8" t="s">
        <v>19</v>
      </c>
    </row>
    <row r="9" spans="1:2">
      <c r="A9" s="49"/>
    </row>
    <row r="10" spans="1:2">
      <c r="A10" s="49"/>
    </row>
    <row r="11" spans="1:2">
      <c r="A11" s="49"/>
    </row>
    <row r="12" spans="1:2">
      <c r="A12" s="49"/>
    </row>
    <row r="13" spans="1:2">
      <c r="A13" s="49"/>
    </row>
    <row r="14" spans="1:2">
      <c r="A14" s="49"/>
    </row>
    <row r="15" spans="1:2">
      <c r="A15" s="49"/>
    </row>
    <row r="16" spans="1:2">
      <c r="A16" s="49"/>
    </row>
    <row r="17" spans="1:1">
      <c r="A17" s="49"/>
    </row>
    <row r="18" spans="1:1">
      <c r="A18" s="13"/>
    </row>
    <row r="19" spans="1:1">
      <c r="A19" s="13"/>
    </row>
    <row r="20" spans="1:1">
      <c r="A20" s="13"/>
    </row>
    <row r="21" spans="1:1">
      <c r="A21" s="13"/>
    </row>
    <row r="22" spans="1:1">
      <c r="A22" s="13"/>
    </row>
    <row r="23" spans="1:1">
      <c r="A23" s="13"/>
    </row>
    <row r="24" spans="1:1">
      <c r="A24" s="13"/>
    </row>
    <row r="25" spans="1:1">
      <c r="A25" s="13"/>
    </row>
    <row r="26" spans="1:1">
      <c r="A26" s="13"/>
    </row>
    <row r="27" spans="1:1">
      <c r="A27" s="13"/>
    </row>
    <row r="28" spans="1:1">
      <c r="A28" s="13"/>
    </row>
    <row r="29" spans="1:1">
      <c r="A29" s="13"/>
    </row>
    <row r="30" spans="1:1">
      <c r="A30" s="13"/>
    </row>
    <row r="31" spans="1:1">
      <c r="A31" s="13"/>
    </row>
    <row r="32" spans="1:1">
      <c r="A32" s="13"/>
    </row>
    <row r="33" spans="1:1">
      <c r="A33" s="13"/>
    </row>
    <row r="34" spans="1:1">
      <c r="A34" s="13"/>
    </row>
    <row r="35" spans="1:1">
      <c r="A35" s="13"/>
    </row>
    <row r="36" spans="1:1">
      <c r="A36" s="13"/>
    </row>
    <row r="37" spans="1:1">
      <c r="A37" s="13"/>
    </row>
    <row r="38" spans="1:1">
      <c r="A38" s="13"/>
    </row>
    <row r="39" spans="1:1">
      <c r="A39" s="13"/>
    </row>
    <row r="40" spans="1:1">
      <c r="A40" s="13"/>
    </row>
    <row r="41" spans="1:1">
      <c r="A41" s="13"/>
    </row>
    <row r="42" spans="1:1">
      <c r="A42" s="13"/>
    </row>
    <row r="43" spans="1:1">
      <c r="A43" s="13"/>
    </row>
    <row r="44" spans="1:1">
      <c r="A44" s="13"/>
    </row>
    <row r="45" spans="1:1">
      <c r="A45" s="13"/>
    </row>
    <row r="46" spans="1:1">
      <c r="A46" s="13"/>
    </row>
    <row r="47" spans="1:1">
      <c r="A47" s="13"/>
    </row>
    <row r="48" spans="1:1">
      <c r="A48" s="13"/>
    </row>
    <row r="49" spans="1:1">
      <c r="A49" s="13"/>
    </row>
    <row r="50" spans="1:1">
      <c r="A50" s="13"/>
    </row>
    <row r="51" spans="1:1">
      <c r="A51" s="13"/>
    </row>
    <row r="52" spans="1:1">
      <c r="A52" s="13"/>
    </row>
    <row r="53" spans="1:1">
      <c r="A53" s="13"/>
    </row>
    <row r="54" spans="1:1">
      <c r="A54" s="13"/>
    </row>
    <row r="55" spans="1:1">
      <c r="A55" s="13"/>
    </row>
    <row r="56" spans="1:1">
      <c r="A56" s="13"/>
    </row>
    <row r="57" spans="1:1">
      <c r="A57" s="13"/>
    </row>
    <row r="58" spans="1:1">
      <c r="A58" s="13"/>
    </row>
    <row r="59" spans="1:1">
      <c r="A59" s="13"/>
    </row>
    <row r="60" spans="1:1">
      <c r="A60" s="13"/>
    </row>
    <row r="61" spans="1:1">
      <c r="A61" s="13"/>
    </row>
    <row r="62" spans="1:1">
      <c r="A62" s="13"/>
    </row>
    <row r="63" spans="1:1">
      <c r="A63" s="13"/>
    </row>
    <row r="64" spans="1:1">
      <c r="A64" s="13"/>
    </row>
    <row r="65" spans="1:1">
      <c r="A65" s="13"/>
    </row>
    <row r="66" spans="1:1">
      <c r="A66" s="13"/>
    </row>
    <row r="67" spans="1:1">
      <c r="A67" s="13"/>
    </row>
    <row r="68" spans="1:1">
      <c r="A68" s="13"/>
    </row>
    <row r="69" spans="1:1">
      <c r="A69" s="13"/>
    </row>
    <row r="70" spans="1:1">
      <c r="A70" s="13"/>
    </row>
    <row r="71" spans="1:1">
      <c r="A71" s="13"/>
    </row>
    <row r="72" spans="1:1">
      <c r="A72" s="13"/>
    </row>
    <row r="73" spans="1:1">
      <c r="A73" s="13"/>
    </row>
    <row r="74" spans="1:1">
      <c r="A74" s="13"/>
    </row>
    <row r="75" spans="1:1">
      <c r="A75" s="13"/>
    </row>
    <row r="76" spans="1:1">
      <c r="A76" s="13"/>
    </row>
    <row r="77" spans="1:1">
      <c r="A77" s="13"/>
    </row>
    <row r="78" spans="1:1">
      <c r="A78" s="13"/>
    </row>
    <row r="79" spans="1:1">
      <c r="A79" s="13"/>
    </row>
    <row r="80" spans="1:1">
      <c r="A80" s="13"/>
    </row>
    <row r="81" spans="1:1">
      <c r="A81" s="13"/>
    </row>
    <row r="82" spans="1:1">
      <c r="A82" s="13"/>
    </row>
    <row r="83" spans="1:1">
      <c r="A83" s="13"/>
    </row>
    <row r="84" spans="1:1">
      <c r="A84" s="13"/>
    </row>
    <row r="85" spans="1:1">
      <c r="A85" s="13"/>
    </row>
    <row r="86" spans="1:1">
      <c r="A86" s="13"/>
    </row>
    <row r="87" spans="1:1">
      <c r="A87" s="13"/>
    </row>
    <row r="88" spans="1:1">
      <c r="A88" s="13"/>
    </row>
    <row r="89" spans="1:1">
      <c r="A89" s="13"/>
    </row>
    <row r="90" spans="1:1">
      <c r="A90" s="13"/>
    </row>
    <row r="91" spans="1:1">
      <c r="A91" s="13"/>
    </row>
    <row r="92" spans="1:1">
      <c r="A92" s="13"/>
    </row>
    <row r="93" spans="1:1">
      <c r="A93" s="13"/>
    </row>
    <row r="94" spans="1:1">
      <c r="A94" s="13"/>
    </row>
    <row r="95" spans="1:1">
      <c r="A95" s="13"/>
    </row>
    <row r="96" spans="1:1">
      <c r="A96" s="13"/>
    </row>
    <row r="97" spans="1:1">
      <c r="A97" s="13"/>
    </row>
    <row r="98" spans="1:1">
      <c r="A98" s="13"/>
    </row>
    <row r="99" spans="1:1">
      <c r="A99" s="13"/>
    </row>
    <row r="100" spans="1:1">
      <c r="A100" s="13"/>
    </row>
    <row r="101" spans="1:1">
      <c r="A101" s="13"/>
    </row>
    <row r="102" spans="1:1">
      <c r="A102" s="13"/>
    </row>
    <row r="103" spans="1:1">
      <c r="A103" s="13"/>
    </row>
    <row r="104" spans="1:1">
      <c r="A104" s="13"/>
    </row>
    <row r="105" spans="1:1">
      <c r="A105" s="13"/>
    </row>
    <row r="106" spans="1:1">
      <c r="A106" s="13"/>
    </row>
    <row r="107" spans="1:1">
      <c r="A107" s="13"/>
    </row>
    <row r="108" spans="1:1">
      <c r="A108" s="13"/>
    </row>
    <row r="109" spans="1:1">
      <c r="A109" s="13"/>
    </row>
    <row r="110" spans="1:1">
      <c r="A110" s="13"/>
    </row>
    <row r="111" spans="1:1">
      <c r="A111" s="13"/>
    </row>
    <row r="112" spans="1:1">
      <c r="A112" s="13"/>
    </row>
    <row r="113" spans="1:1">
      <c r="A113" s="13"/>
    </row>
    <row r="114" spans="1:1">
      <c r="A114" s="13"/>
    </row>
    <row r="115" spans="1:1">
      <c r="A115" s="13"/>
    </row>
    <row r="116" spans="1:1">
      <c r="A116" s="13"/>
    </row>
    <row r="117" spans="1:1">
      <c r="A117" s="13"/>
    </row>
    <row r="118" spans="1:1">
      <c r="A118" s="13"/>
    </row>
    <row r="119" spans="1:1">
      <c r="A119" s="13"/>
    </row>
    <row r="120" spans="1:1">
      <c r="A120" s="13"/>
    </row>
    <row r="121" spans="1:1">
      <c r="A121" s="13"/>
    </row>
    <row r="122" spans="1:1">
      <c r="A122" s="13"/>
    </row>
    <row r="123" spans="1:1">
      <c r="A123" s="13"/>
    </row>
    <row r="124" spans="1:1">
      <c r="A124" s="13"/>
    </row>
    <row r="125" spans="1:1">
      <c r="A125" s="13"/>
    </row>
    <row r="126" spans="1:1">
      <c r="A126" s="13"/>
    </row>
    <row r="127" spans="1:1">
      <c r="A127" s="13"/>
    </row>
    <row r="128" spans="1:1">
      <c r="A128" s="13"/>
    </row>
    <row r="129" spans="1:1">
      <c r="A129" s="13"/>
    </row>
    <row r="130" spans="1:1">
      <c r="A130" s="13"/>
    </row>
    <row r="131" spans="1:1">
      <c r="A131" s="13"/>
    </row>
    <row r="132" spans="1:1">
      <c r="A132" s="13"/>
    </row>
    <row r="133" spans="1:1">
      <c r="A133" s="13"/>
    </row>
    <row r="134" spans="1:1">
      <c r="A134" s="13"/>
    </row>
    <row r="135" spans="1:1">
      <c r="A135" s="13"/>
    </row>
    <row r="136" spans="1:1">
      <c r="A136" s="13"/>
    </row>
    <row r="137" spans="1:1">
      <c r="A137" s="13"/>
    </row>
    <row r="138" spans="1:1">
      <c r="A138" s="13"/>
    </row>
    <row r="139" spans="1:1">
      <c r="A139" s="13"/>
    </row>
    <row r="140" spans="1:1">
      <c r="A140" s="13"/>
    </row>
    <row r="141" spans="1:1">
      <c r="A141" s="13"/>
    </row>
    <row r="142" spans="1:1">
      <c r="A142" s="13"/>
    </row>
    <row r="143" spans="1:1">
      <c r="A143" s="13"/>
    </row>
    <row r="144" spans="1:1">
      <c r="A144" s="13"/>
    </row>
    <row r="145" spans="1:1">
      <c r="A145" s="13"/>
    </row>
    <row r="146" spans="1:1">
      <c r="A146" s="13"/>
    </row>
    <row r="147" spans="1:1">
      <c r="A147" s="13"/>
    </row>
    <row r="148" spans="1:1">
      <c r="A148" s="13"/>
    </row>
    <row r="149" spans="1:1">
      <c r="A149" s="13"/>
    </row>
    <row r="150" spans="1:1">
      <c r="A150" s="13"/>
    </row>
    <row r="151" spans="1:1">
      <c r="A151" s="13"/>
    </row>
    <row r="152" spans="1:1">
      <c r="A152" s="13"/>
    </row>
    <row r="153" spans="1:1">
      <c r="A153" s="13"/>
    </row>
    <row r="154" spans="1:1">
      <c r="A154" s="13"/>
    </row>
    <row r="155" spans="1:1">
      <c r="A155" s="13"/>
    </row>
    <row r="156" spans="1:1">
      <c r="A156" s="13"/>
    </row>
    <row r="157" spans="1:1">
      <c r="A157" s="13"/>
    </row>
    <row r="158" spans="1:1">
      <c r="A158" s="13"/>
    </row>
    <row r="159" spans="1:1">
      <c r="A159" s="13"/>
    </row>
    <row r="160" spans="1:1">
      <c r="A160" s="13"/>
    </row>
    <row r="161" spans="1:1">
      <c r="A161" s="13"/>
    </row>
    <row r="162" spans="1:1">
      <c r="A162" s="13"/>
    </row>
    <row r="163" spans="1:1">
      <c r="A163" s="13"/>
    </row>
    <row r="164" spans="1:1">
      <c r="A164" s="13"/>
    </row>
    <row r="165" spans="1:1">
      <c r="A165" s="13"/>
    </row>
    <row r="166" spans="1:1">
      <c r="A166" s="13"/>
    </row>
    <row r="167" spans="1:1">
      <c r="A167" s="6"/>
    </row>
    <row r="168" spans="1:1">
      <c r="A168" s="6"/>
    </row>
    <row r="169" spans="1:1">
      <c r="A169" s="6"/>
    </row>
    <row r="170" spans="1:1">
      <c r="A170" s="6"/>
    </row>
    <row r="171" spans="1:1">
      <c r="A171" s="6"/>
    </row>
    <row r="172" spans="1:1">
      <c r="A172" s="6"/>
    </row>
    <row r="173" spans="1:1">
      <c r="A173" s="6"/>
    </row>
    <row r="174" spans="1:1">
      <c r="A174" s="6"/>
    </row>
    <row r="175" spans="1:1">
      <c r="A175" s="6"/>
    </row>
    <row r="176" spans="1:1">
      <c r="A176" s="6"/>
    </row>
    <row r="177" spans="1:1">
      <c r="A177" s="6"/>
    </row>
    <row r="178" spans="1:1">
      <c r="A178" s="6"/>
    </row>
    <row r="179" spans="1:1">
      <c r="A179" s="6"/>
    </row>
    <row r="180" spans="1:1">
      <c r="A180" s="6"/>
    </row>
    <row r="181" spans="1:1">
      <c r="A181" s="6"/>
    </row>
    <row r="182" spans="1:1">
      <c r="A182" s="6"/>
    </row>
    <row r="183" spans="1:1">
      <c r="A183" s="6"/>
    </row>
    <row r="184" spans="1:1">
      <c r="A184" s="6"/>
    </row>
    <row r="185" spans="1:1">
      <c r="A185" s="6"/>
    </row>
    <row r="186" spans="1:1">
      <c r="A186" s="6"/>
    </row>
    <row r="187" spans="1:1">
      <c r="A187" s="6"/>
    </row>
    <row r="188" spans="1:1">
      <c r="A188" s="6"/>
    </row>
    <row r="189" spans="1:1">
      <c r="A189" s="6"/>
    </row>
    <row r="190" spans="1:1">
      <c r="A190" s="6"/>
    </row>
    <row r="191" spans="1:1">
      <c r="A191" s="6"/>
    </row>
    <row r="192" spans="1:1">
      <c r="A192" s="6"/>
    </row>
    <row r="193" spans="1:1">
      <c r="A193" s="6"/>
    </row>
    <row r="194" spans="1:1">
      <c r="A194" s="6"/>
    </row>
    <row r="195" spans="1:1">
      <c r="A195" s="6"/>
    </row>
  </sheetData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ROI Summary</vt:lpstr>
      <vt:lpstr>ROI Worksheet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Gene Hunt</dc:creator>
  <cp:lastModifiedBy>brandon</cp:lastModifiedBy>
  <cp:lastPrinted>2014-04-04T22:27:13Z</cp:lastPrinted>
  <dcterms:created xsi:type="dcterms:W3CDTF">2012-01-25T23:32:46Z</dcterms:created>
  <dcterms:modified xsi:type="dcterms:W3CDTF">2014-04-16T23:40:46Z</dcterms:modified>
</cp:coreProperties>
</file>